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e\Desktop\"/>
    </mc:Choice>
  </mc:AlternateContent>
  <xr:revisionPtr revIDLastSave="0" documentId="8_{8C1E28FE-F6E9-49A4-A1B1-29AE9B1762C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Виконання кошторису 2023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0" i="19" l="1"/>
  <c r="F41" i="19"/>
  <c r="M50" i="19"/>
  <c r="N50" i="19"/>
  <c r="O50" i="19"/>
  <c r="K50" i="19"/>
  <c r="P52" i="19"/>
  <c r="P53" i="19"/>
  <c r="P54" i="19"/>
  <c r="P55" i="19"/>
  <c r="P56" i="19"/>
  <c r="P57" i="19"/>
  <c r="I50" i="19"/>
  <c r="I23" i="19" l="1"/>
  <c r="J23" i="19"/>
  <c r="K23" i="19"/>
  <c r="L23" i="19"/>
  <c r="M23" i="19"/>
  <c r="N23" i="19"/>
  <c r="O23" i="19"/>
  <c r="H23" i="19"/>
  <c r="G23" i="19"/>
  <c r="C23" i="19"/>
  <c r="E47" i="19"/>
  <c r="F47" i="19"/>
  <c r="G47" i="19"/>
  <c r="H47" i="19"/>
  <c r="I47" i="19"/>
  <c r="J47" i="19"/>
  <c r="K47" i="19"/>
  <c r="L47" i="19"/>
  <c r="M47" i="19"/>
  <c r="N47" i="19"/>
  <c r="O47" i="19"/>
  <c r="D47" i="19"/>
  <c r="E50" i="19"/>
  <c r="F50" i="19"/>
  <c r="G50" i="19"/>
  <c r="H50" i="19"/>
  <c r="J50" i="19"/>
  <c r="D50" i="19"/>
  <c r="F20" i="19"/>
  <c r="G20" i="19"/>
  <c r="H20" i="19"/>
  <c r="I20" i="19"/>
  <c r="J20" i="19"/>
  <c r="K20" i="19"/>
  <c r="L20" i="19"/>
  <c r="M20" i="19"/>
  <c r="N20" i="19"/>
  <c r="O20" i="19"/>
  <c r="D20" i="19"/>
  <c r="E20" i="19"/>
  <c r="P14" i="19" l="1"/>
  <c r="P16" i="19"/>
  <c r="P21" i="19"/>
  <c r="P22" i="19"/>
  <c r="P24" i="19"/>
  <c r="P26" i="19"/>
  <c r="P27" i="19"/>
  <c r="P28" i="19"/>
  <c r="P29" i="19"/>
  <c r="P30" i="19"/>
  <c r="P31" i="19"/>
  <c r="P32" i="19"/>
  <c r="P34" i="19"/>
  <c r="P35" i="19"/>
  <c r="P36" i="19"/>
  <c r="P37" i="19"/>
  <c r="P38" i="19"/>
  <c r="P39" i="19"/>
  <c r="P40" i="19"/>
  <c r="P42" i="19"/>
  <c r="P43" i="19"/>
  <c r="P44" i="19"/>
  <c r="P45" i="19"/>
  <c r="P46" i="19"/>
  <c r="P48" i="19"/>
  <c r="P49" i="19"/>
  <c r="P25" i="19"/>
  <c r="P51" i="19"/>
  <c r="K41" i="19"/>
  <c r="J41" i="19"/>
  <c r="I41" i="19"/>
  <c r="H41" i="19"/>
  <c r="G41" i="19"/>
  <c r="E41" i="19"/>
  <c r="K33" i="19"/>
  <c r="J33" i="19"/>
  <c r="I33" i="19"/>
  <c r="H33" i="19"/>
  <c r="G33" i="19"/>
  <c r="F33" i="19"/>
  <c r="E33" i="19"/>
  <c r="F23" i="19"/>
  <c r="E23" i="19"/>
  <c r="K7" i="19"/>
  <c r="J7" i="19"/>
  <c r="I7" i="19"/>
  <c r="I2" i="19" s="1"/>
  <c r="H7" i="19"/>
  <c r="G7" i="19"/>
  <c r="F7" i="19"/>
  <c r="E7" i="19"/>
  <c r="K4" i="19"/>
  <c r="K59" i="19" s="1"/>
  <c r="J4" i="19"/>
  <c r="J59" i="19" s="1"/>
  <c r="I4" i="19"/>
  <c r="I59" i="19" s="1"/>
  <c r="H4" i="19"/>
  <c r="G4" i="19"/>
  <c r="F4" i="19"/>
  <c r="F59" i="19" s="1"/>
  <c r="E4" i="19"/>
  <c r="E59" i="19" s="1"/>
  <c r="L41" i="19"/>
  <c r="M41" i="19"/>
  <c r="N41" i="19"/>
  <c r="O41" i="19"/>
  <c r="L33" i="19"/>
  <c r="M33" i="19"/>
  <c r="N33" i="19"/>
  <c r="O33" i="19"/>
  <c r="L7" i="19"/>
  <c r="M7" i="19"/>
  <c r="N7" i="19"/>
  <c r="O7" i="19"/>
  <c r="L4" i="19"/>
  <c r="L59" i="19" s="1"/>
  <c r="M4" i="19"/>
  <c r="M59" i="19" s="1"/>
  <c r="N4" i="19"/>
  <c r="N59" i="19" s="1"/>
  <c r="O4" i="19"/>
  <c r="O59" i="19" s="1"/>
  <c r="O19" i="19" l="1"/>
  <c r="E19" i="19"/>
  <c r="N19" i="19"/>
  <c r="M19" i="19"/>
  <c r="L19" i="19"/>
  <c r="J19" i="19"/>
  <c r="K19" i="19"/>
  <c r="I19" i="19"/>
  <c r="F19" i="19"/>
  <c r="P47" i="19"/>
  <c r="G59" i="19"/>
  <c r="G19" i="19" s="1"/>
  <c r="G2" i="19"/>
  <c r="H2" i="19"/>
  <c r="P50" i="19"/>
  <c r="M2" i="19"/>
  <c r="L2" i="19"/>
  <c r="O2" i="19"/>
  <c r="K2" i="19"/>
  <c r="N2" i="19"/>
  <c r="J2" i="19"/>
  <c r="F2" i="19"/>
  <c r="P20" i="19"/>
  <c r="E2" i="19"/>
  <c r="H59" i="19"/>
  <c r="H19" i="19" s="1"/>
  <c r="P5" i="19"/>
  <c r="P6" i="19"/>
  <c r="P8" i="19"/>
  <c r="P9" i="19"/>
  <c r="P10" i="19"/>
  <c r="P11" i="19"/>
  <c r="P12" i="19"/>
  <c r="P13" i="19"/>
  <c r="P7" i="19" l="1"/>
  <c r="P4" i="19"/>
  <c r="D7" i="19"/>
  <c r="P2" i="19" l="1"/>
  <c r="C41" i="19"/>
  <c r="C33" i="19"/>
  <c r="C20" i="19"/>
  <c r="C19" i="19" s="1"/>
  <c r="C7" i="19"/>
  <c r="C4" i="19"/>
  <c r="D41" i="19" l="1"/>
  <c r="P41" i="19" s="1"/>
  <c r="D23" i="19"/>
  <c r="D33" i="19"/>
  <c r="P33" i="19" s="1"/>
  <c r="D4" i="19"/>
  <c r="D2" i="19" s="1"/>
  <c r="P23" i="19" l="1"/>
  <c r="D59" i="19"/>
  <c r="P59" i="19" s="1"/>
  <c r="D19" i="19" l="1"/>
  <c r="P19" i="19" s="1"/>
</calcChain>
</file>

<file path=xl/sharedStrings.xml><?xml version="1.0" encoding="utf-8"?>
<sst xmlns="http://schemas.openxmlformats.org/spreadsheetml/2006/main" count="120" uniqueCount="111">
  <si>
    <t>І.</t>
  </si>
  <si>
    <t>Надходження від власників квартир</t>
  </si>
  <si>
    <t>Сервітут</t>
  </si>
  <si>
    <t>Нарахування на фонд оплати праці</t>
  </si>
  <si>
    <t>1.1</t>
  </si>
  <si>
    <t>2.1</t>
  </si>
  <si>
    <t>Надходження від нежитлових приміщень</t>
  </si>
  <si>
    <t>ТОВ "Корбіна"</t>
  </si>
  <si>
    <t>ТОВ "КОМ"</t>
  </si>
  <si>
    <t>ТОВ "Білінк"</t>
  </si>
  <si>
    <t>1.2</t>
  </si>
  <si>
    <t>3.1</t>
  </si>
  <si>
    <t>3.2</t>
  </si>
  <si>
    <t>3.3</t>
  </si>
  <si>
    <t>2.3</t>
  </si>
  <si>
    <t>Витрати на навчання</t>
  </si>
  <si>
    <t>Статті витрат</t>
  </si>
  <si>
    <t>Статті надходжень</t>
  </si>
  <si>
    <t>ІІ.</t>
  </si>
  <si>
    <t>Витрати на обслуговування будинка:</t>
  </si>
  <si>
    <t>Витрати з технічного обслуговування внутрішньобудинкових систем ГВП і ХВП, водовідведення, теплопостачання та зливової каналізації</t>
  </si>
  <si>
    <t>Оренда приміщень</t>
  </si>
  <si>
    <t>Резервний фонд (10%)</t>
  </si>
  <si>
    <t>Фонд оплати праці</t>
  </si>
  <si>
    <t>Витрати на оплату праці</t>
  </si>
  <si>
    <t>3.5</t>
  </si>
  <si>
    <t>3.4</t>
  </si>
  <si>
    <t>Всього внески на управління будинком</t>
  </si>
  <si>
    <t xml:space="preserve">Надходження всього: </t>
  </si>
  <si>
    <t>Прибирання будинку та прибуд.території</t>
  </si>
  <si>
    <t>Витрати з вивезення  твердих побутових відходів</t>
  </si>
  <si>
    <t>2.6</t>
  </si>
  <si>
    <t>Прибирання і вивезення снігу, посипання частини прибудинкової території, призначеної для проїзду, протиожеледними сумішами (зима), озеленення (весна-літо)</t>
  </si>
  <si>
    <t>Бухгалтерські послуги</t>
  </si>
  <si>
    <t>Господарські витрати</t>
  </si>
  <si>
    <t>Витрати на електропостачання</t>
  </si>
  <si>
    <t>Витрати на водопостаання та водовідведення</t>
  </si>
  <si>
    <t>Витрати на утримання акваріуму</t>
  </si>
  <si>
    <t xml:space="preserve">Витрати на придбання миючих засобів та матеріалів </t>
  </si>
  <si>
    <t>3.6</t>
  </si>
  <si>
    <t xml:space="preserve">Витрати на придбання господарських товарів та інвентаря </t>
  </si>
  <si>
    <t>Адміністративні витрати</t>
  </si>
  <si>
    <t>4.1</t>
  </si>
  <si>
    <t>4.2</t>
  </si>
  <si>
    <t>4.3</t>
  </si>
  <si>
    <t>Послуги банка</t>
  </si>
  <si>
    <t>4.4</t>
  </si>
  <si>
    <t>4.5</t>
  </si>
  <si>
    <t>Юридичні послуги</t>
  </si>
  <si>
    <t>5</t>
  </si>
  <si>
    <t>6</t>
  </si>
  <si>
    <t>7</t>
  </si>
  <si>
    <t xml:space="preserve">Витрати всього </t>
  </si>
  <si>
    <t>Поточний ремонт</t>
  </si>
  <si>
    <t>Витрати на охорону (консьерж)</t>
  </si>
  <si>
    <t>2.7</t>
  </si>
  <si>
    <t>Ремонтний фонд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</si>
  <si>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</si>
  <si>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</si>
  <si>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</si>
  <si>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</si>
  <si>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</si>
  <si>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</si>
  <si>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</si>
  <si>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</si>
  <si>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</si>
  <si>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</si>
  <si>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</si>
  <si>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</si>
  <si>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ПрАТ "Київстар"</t>
  </si>
  <si>
    <t>Цільові внески (стояки, фасади)</t>
  </si>
  <si>
    <t>Проценти за депозит</t>
  </si>
  <si>
    <t>Технічне обслуговування ліфтів</t>
  </si>
  <si>
    <t>2.5</t>
  </si>
  <si>
    <t>Канцтовари, поштові послуги</t>
  </si>
  <si>
    <t>2.2</t>
  </si>
  <si>
    <t>2.8</t>
  </si>
  <si>
    <t>Компенсація витрат електроенергії</t>
  </si>
  <si>
    <t>Витрати на охорону "Тривожна кнопка"</t>
  </si>
  <si>
    <t>Витрати на обслуговування системи пожежотушіння</t>
  </si>
  <si>
    <t>Витрати на оплату онлайн сервісів та програм, ремонт та обслуговування  компьютерної техніки, мобільний зв'язок</t>
  </si>
  <si>
    <t>5.2</t>
  </si>
  <si>
    <t>5.3</t>
  </si>
  <si>
    <t>Ремонтні роботи</t>
  </si>
  <si>
    <t>Будматеріали та обладнання</t>
  </si>
  <si>
    <t>3.7</t>
  </si>
  <si>
    <t>Витрати на електропостачання через генератор</t>
  </si>
  <si>
    <t>На 2025 рік</t>
  </si>
  <si>
    <t>2.4</t>
  </si>
  <si>
    <t>6.1</t>
  </si>
  <si>
    <t>6.2</t>
  </si>
  <si>
    <t>6.3</t>
  </si>
  <si>
    <t>6.4</t>
  </si>
  <si>
    <t>Помилковий платіж</t>
  </si>
  <si>
    <t>2.9</t>
  </si>
  <si>
    <t>Витрати на охорону території</t>
  </si>
  <si>
    <t>бак розширювальний Pro Tank PT 1000VM 16 бар вертикальний з манометром,</t>
  </si>
  <si>
    <t>Роботи по усуненню проблемних ділянок та вузлів в станції підняття тиску та ІТП</t>
  </si>
  <si>
    <t>Промивка теплообміннтків</t>
  </si>
  <si>
    <t>Облаштування клумби</t>
  </si>
  <si>
    <t>8</t>
  </si>
  <si>
    <t>Компенсація на придбання пошкодженого обладнання</t>
  </si>
  <si>
    <t>6.5</t>
  </si>
  <si>
    <t>6.6</t>
  </si>
  <si>
    <t>Сповіщувач димовий з базою</t>
  </si>
  <si>
    <t>Діагностика стану даху будинку</t>
  </si>
  <si>
    <t>Всього за 2025</t>
  </si>
  <si>
    <t>6.7</t>
  </si>
  <si>
    <t>Ремонт вогнегасників</t>
  </si>
  <si>
    <t>6.8</t>
  </si>
  <si>
    <t>Заміна ділянки трубопроводу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</si>
</sst>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ourier New"/>
      <family val="3"/>
      <charset val="204"/>
    </font>
    <font>
      <b/>
      <sz val="12"/>
      <name val="Courier New"/>
      <family val="3"/>
      <charset val="204"/>
    </font>
    <font>
      <sz val="12"/>
      <color theme="1"/>
      <name val="Courier New"/>
      <family val="3"/>
      <charset val="204"/>
    </font>
    <font>
      <sz val="11"/>
      <color theme="1"/>
      <name val="Courier New"/>
      <family val="3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ourier New"/>
      <family val="3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2" fontId="2" fillId="4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2" fontId="2" fillId="5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2" fontId="2" fillId="6" borderId="5" xfId="0" applyNumberFormat="1" applyFont="1" applyFill="1" applyBorder="1" applyAlignment="1">
      <alignment horizontal="center" vertical="center" wrapText="1"/>
    </xf>
    <xf numFmtId="2" fontId="4" fillId="6" borderId="3" xfId="0" applyNumberFormat="1" applyFont="1" applyFill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6" borderId="2" xfId="0" applyFont="1" applyFill="1" applyBorder="1" applyAlignment="1">
      <alignment wrapText="1"/>
    </xf>
    <xf numFmtId="2" fontId="2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" xfId="0" applyBorder="1"/>
    <xf numFmtId="2" fontId="2" fillId="2" borderId="3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wrapText="1"/>
    </xf>
    <xf numFmtId="2" fontId="4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/>
    <xf numFmtId="2" fontId="2" fillId="6" borderId="3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0" fillId="2" borderId="0" xfId="0" applyFill="1"/>
    <xf numFmtId="2" fontId="2" fillId="0" borderId="8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2" fontId="0" fillId="0" borderId="0" xfId="0" applyNumberFormat="1"/>
    <xf numFmtId="2" fontId="6" fillId="0" borderId="0" xfId="0" applyNumberFormat="1" applyFont="1"/>
    <xf numFmtId="2" fontId="6" fillId="2" borderId="0" xfId="0" applyNumberFormat="1" applyFont="1" applyFill="1"/>
    <xf numFmtId="2" fontId="2" fillId="0" borderId="9" xfId="0" applyNumberFormat="1" applyFont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/>
    </xf>
    <xf numFmtId="2" fontId="2" fillId="6" borderId="2" xfId="0" applyNumberFormat="1" applyFont="1" applyFill="1" applyBorder="1" applyAlignment="1">
      <alignment horizontal="center" vertical="center"/>
    </xf>
    <xf numFmtId="2" fontId="4" fillId="6" borderId="2" xfId="0" applyNumberFormat="1" applyFont="1" applyFill="1" applyBorder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/>
    <xf numFmtId="0" fontId="5" fillId="0" borderId="1" xfId="0" applyFont="1" applyBorder="1"/>
    <xf numFmtId="0" fontId="7" fillId="0" borderId="0" xfId="0" applyFont="1"/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 wrapText="1"/>
    </xf>
    <xf numFmtId="2" fontId="2" fillId="6" borderId="6" xfId="0" applyNumberFormat="1" applyFont="1" applyFill="1" applyBorder="1" applyAlignment="1">
      <alignment horizontal="center" vertical="center" wrapText="1"/>
    </xf>
    <xf numFmtId="2" fontId="2" fillId="6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2" fontId="2" fillId="2" borderId="11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9" xfId="0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topLeftCell="B1" workbookViewId="0">
      <selection activeCell="S5" sqref="S5"/>
    </sheetView>
  </sheetViews>
  <sheetFormatPr defaultRowHeight="15" x14ac:dyDescent="0.25"/>
  <cols>
    <col min="1" max="1" width="8.28515625" customWidth="1"/>
    <col min="2" max="2" width="31.7109375" customWidth="1"/>
    <col min="3" max="3" width="40.5703125" customWidth="1"/>
    <col min="4" max="4" width="16.42578125" hidden="1" customWidth="1"/>
    <col min="5" max="5" width="14.7109375" style="55" hidden="1" customWidth="1"/>
    <col min="6" max="6" width="19.85546875" style="55" customWidth="1"/>
    <col min="7" max="7" width="28.42578125" style="55" customWidth="1"/>
    <col min="8" max="8" width="18.85546875" style="55" customWidth="1"/>
    <col min="9" max="9" width="14.28515625" style="55" customWidth="1"/>
    <col min="10" max="10" width="19.140625" style="55" customWidth="1"/>
    <col min="11" max="11" width="19.85546875" style="55" customWidth="1"/>
    <col min="12" max="12" width="17.42578125" customWidth="1"/>
    <col min="13" max="13" width="23.42578125" customWidth="1"/>
    <col min="14" max="14" width="30.7109375" customWidth="1"/>
    <col min="15" max="15" width="13.7109375" hidden="1" customWidth="1"/>
    <col min="16" max="16" width="20.42578125" hidden="1" customWidth="1"/>
    <col min="17" max="17" width="15.85546875" customWidth="1"/>
  </cols>
  <sheetData>
    <row r="1" spans="1:17" ht="16.5" x14ac:dyDescent="0.3">
      <c r="A1" s="2"/>
      <c r="B1" s="3" t="s">
        <v>17</v>
      </c>
      <c r="C1" s="4" t="s">
        <v>87</v>
      </c>
      <c r="D1" s="5" t="s">
        <v>57</v>
      </c>
      <c r="E1" s="54" t="s">
        <v>58</v>
      </c>
      <c r="F1" s="54" t="s">
        <v>59</v>
      </c>
      <c r="G1" s="61" t="s">
        <v>60</v>
      </c>
      <c r="H1" s="6" t="s">
        <v>61</v>
      </c>
      <c r="I1" s="70" t="s">
        <v>62</v>
      </c>
      <c r="J1" s="70" t="s">
        <v>63</v>
      </c>
      <c r="K1" s="72" t="s">
        <v>64</v>
      </c>
      <c r="L1" s="6" t="s">
        <v>65</v>
      </c>
      <c r="M1" s="6" t="s">
        <v>66</v>
      </c>
      <c r="N1" s="7" t="s">
        <v>67</v>
      </c>
      <c r="O1" s="6" t="s">
        <v>68</v>
      </c>
      <c r="P1" s="6" t="s">
        <v>106</v>
      </c>
    </row>
    <row r="2" spans="1:17" ht="16.5" x14ac:dyDescent="0.25">
      <c r="A2" s="8" t="s">
        <v>0</v>
      </c>
      <c r="B2" s="9" t="s">
        <v>28</v>
      </c>
      <c r="C2" s="10">
        <v>3035292.72</v>
      </c>
      <c r="D2" s="42">
        <f>D4+D7+D14+D16</f>
        <v>169449.21000000002</v>
      </c>
      <c r="E2" s="42">
        <f t="shared" ref="E2:P2" si="0">E4+E7+E14+E16</f>
        <v>267953.38000000006</v>
      </c>
      <c r="F2" s="42">
        <f t="shared" si="0"/>
        <v>278296.67</v>
      </c>
      <c r="G2" s="42">
        <f>G4+G7+G14+G16+G17</f>
        <v>235614.29</v>
      </c>
      <c r="H2" s="42">
        <f t="shared" si="0"/>
        <v>260268.6</v>
      </c>
      <c r="I2" s="42">
        <f>I4+I7+I14+I16+I15</f>
        <v>257192.98</v>
      </c>
      <c r="J2" s="42">
        <f t="shared" si="0"/>
        <v>235758.74</v>
      </c>
      <c r="K2" s="42">
        <f t="shared" si="0"/>
        <v>261690.53999999998</v>
      </c>
      <c r="L2" s="42">
        <f t="shared" si="0"/>
        <v>296447.28000000003</v>
      </c>
      <c r="M2" s="42">
        <f t="shared" si="0"/>
        <v>323634.11999999994</v>
      </c>
      <c r="N2" s="42">
        <f t="shared" si="0"/>
        <v>284126.26</v>
      </c>
      <c r="O2" s="42">
        <f t="shared" si="0"/>
        <v>0</v>
      </c>
      <c r="P2" s="42">
        <f t="shared" si="0"/>
        <v>2860597.0700000003</v>
      </c>
    </row>
    <row r="3" spans="1:17" ht="16.5" x14ac:dyDescent="0.25">
      <c r="A3" s="2"/>
      <c r="B3" s="11"/>
      <c r="C3" s="12"/>
      <c r="D3" s="13"/>
      <c r="H3" s="69"/>
      <c r="I3" s="71"/>
      <c r="J3" s="71"/>
      <c r="L3" s="14"/>
      <c r="M3" s="45"/>
      <c r="N3" s="15"/>
      <c r="O3" s="14"/>
      <c r="P3" s="46"/>
    </row>
    <row r="4" spans="1:17" ht="33" x14ac:dyDescent="0.25">
      <c r="A4" s="17"/>
      <c r="B4" s="18" t="s">
        <v>27</v>
      </c>
      <c r="C4" s="19">
        <f>C5+C6</f>
        <v>2671692.7200000002</v>
      </c>
      <c r="D4" s="40">
        <f>D6+D5</f>
        <v>161034.93000000002</v>
      </c>
      <c r="E4" s="40">
        <f t="shared" ref="E4:F4" si="1">E6+E5</f>
        <v>217115.40000000002</v>
      </c>
      <c r="F4" s="40">
        <f t="shared" si="1"/>
        <v>228282.31</v>
      </c>
      <c r="G4" s="62">
        <f>G6+G5</f>
        <v>191829.01</v>
      </c>
      <c r="H4" s="41">
        <f>H6+H5</f>
        <v>209741.33000000002</v>
      </c>
      <c r="I4" s="41">
        <f>I6+I5</f>
        <v>208431.23</v>
      </c>
      <c r="J4" s="41">
        <f>J6+J5</f>
        <v>205692.75</v>
      </c>
      <c r="K4" s="41">
        <f>K6+K5</f>
        <v>201761.38</v>
      </c>
      <c r="L4" s="40">
        <f t="shared" ref="L4:P4" si="2">L6+L5</f>
        <v>251786.63</v>
      </c>
      <c r="M4" s="40">
        <f t="shared" si="2"/>
        <v>271410.98</v>
      </c>
      <c r="N4" s="40">
        <f t="shared" si="2"/>
        <v>233995.71000000002</v>
      </c>
      <c r="O4" s="40">
        <f t="shared" si="2"/>
        <v>0</v>
      </c>
      <c r="P4" s="40">
        <f t="shared" si="2"/>
        <v>2381081.66</v>
      </c>
    </row>
    <row r="5" spans="1:17" ht="33" customHeight="1" x14ac:dyDescent="0.25">
      <c r="A5" s="20">
        <v>1</v>
      </c>
      <c r="B5" s="21" t="s">
        <v>1</v>
      </c>
      <c r="C5" s="22">
        <v>2410090.56</v>
      </c>
      <c r="D5" s="23">
        <v>146311.17000000001</v>
      </c>
      <c r="E5" s="14">
        <v>201540.98</v>
      </c>
      <c r="F5" s="14">
        <v>196802.76</v>
      </c>
      <c r="G5" s="15">
        <v>171408.72</v>
      </c>
      <c r="H5" s="68">
        <v>190887.13</v>
      </c>
      <c r="I5" s="68">
        <v>192856.81</v>
      </c>
      <c r="J5" s="14">
        <v>192304.36</v>
      </c>
      <c r="K5" s="14">
        <v>186702.99</v>
      </c>
      <c r="L5" s="16">
        <v>234288</v>
      </c>
      <c r="M5" s="49">
        <v>231329.31</v>
      </c>
      <c r="N5" s="24">
        <v>209421.29</v>
      </c>
      <c r="O5" s="16"/>
      <c r="P5" s="46">
        <f>SUM(D5:O5)</f>
        <v>2153853.52</v>
      </c>
      <c r="Q5" s="83"/>
    </row>
    <row r="6" spans="1:17" ht="27.6" customHeight="1" x14ac:dyDescent="0.25">
      <c r="A6" s="20">
        <v>2</v>
      </c>
      <c r="B6" s="21" t="s">
        <v>6</v>
      </c>
      <c r="C6" s="22">
        <v>261602.16</v>
      </c>
      <c r="D6" s="23">
        <v>14723.76</v>
      </c>
      <c r="E6" s="14">
        <v>15574.42</v>
      </c>
      <c r="F6" s="14">
        <v>31479.55</v>
      </c>
      <c r="G6" s="15">
        <v>20420.29</v>
      </c>
      <c r="H6" s="68">
        <v>18854.2</v>
      </c>
      <c r="I6" s="68">
        <v>15574.42</v>
      </c>
      <c r="J6" s="14">
        <v>13388.39</v>
      </c>
      <c r="K6" s="14">
        <v>15058.39</v>
      </c>
      <c r="L6" s="16">
        <v>17498.63</v>
      </c>
      <c r="M6" s="49">
        <v>40081.67</v>
      </c>
      <c r="N6" s="24">
        <v>24574.42</v>
      </c>
      <c r="O6" s="16"/>
      <c r="P6" s="46">
        <f>SUM(D6:O6)</f>
        <v>227228.13999999996</v>
      </c>
      <c r="Q6" s="84"/>
    </row>
    <row r="7" spans="1:17" ht="16.5" x14ac:dyDescent="0.25">
      <c r="A7" s="17">
        <v>3</v>
      </c>
      <c r="B7" s="18" t="s">
        <v>2</v>
      </c>
      <c r="C7" s="19">
        <f>C13+C12+C11+C10+C9+C8</f>
        <v>195600</v>
      </c>
      <c r="D7" s="40">
        <f>SUM(D8:D13)</f>
        <v>7600</v>
      </c>
      <c r="E7" s="41">
        <f t="shared" ref="E7" si="3">SUM(E8:E13)</f>
        <v>50655.199999999997</v>
      </c>
      <c r="F7" s="41">
        <f t="shared" ref="F7:K7" si="4">SUM(F8:F13)</f>
        <v>49828</v>
      </c>
      <c r="G7" s="63">
        <f t="shared" si="4"/>
        <v>43534.080000000002</v>
      </c>
      <c r="H7" s="41">
        <f t="shared" si="4"/>
        <v>50403.199999999997</v>
      </c>
      <c r="I7" s="41">
        <f t="shared" si="4"/>
        <v>38954.400000000001</v>
      </c>
      <c r="J7" s="41">
        <f t="shared" si="4"/>
        <v>29980</v>
      </c>
      <c r="K7" s="41">
        <f t="shared" si="4"/>
        <v>59841.919999999998</v>
      </c>
      <c r="L7" s="40">
        <f t="shared" ref="L7:P7" si="5">SUM(L8:L13)</f>
        <v>44566.32</v>
      </c>
      <c r="M7" s="40">
        <f t="shared" si="5"/>
        <v>52128.479999999996</v>
      </c>
      <c r="N7" s="40">
        <f t="shared" si="5"/>
        <v>50082.48</v>
      </c>
      <c r="O7" s="40">
        <f t="shared" si="5"/>
        <v>0</v>
      </c>
      <c r="P7" s="40">
        <f t="shared" si="5"/>
        <v>477574.08</v>
      </c>
      <c r="Q7" s="84"/>
    </row>
    <row r="8" spans="1:17" ht="16.5" x14ac:dyDescent="0.25">
      <c r="A8" s="25" t="s">
        <v>11</v>
      </c>
      <c r="B8" s="26" t="s">
        <v>7</v>
      </c>
      <c r="C8" s="22">
        <v>9600</v>
      </c>
      <c r="D8" s="13"/>
      <c r="E8" s="14"/>
      <c r="F8" s="14">
        <v>4200</v>
      </c>
      <c r="G8" s="15"/>
      <c r="H8" s="14"/>
      <c r="I8" s="50"/>
      <c r="J8" s="14"/>
      <c r="K8" s="14">
        <v>4200</v>
      </c>
      <c r="L8" s="14"/>
      <c r="M8" s="50"/>
      <c r="N8" s="15"/>
      <c r="O8" s="14"/>
      <c r="P8" s="46">
        <f t="shared" ref="P8:P59" si="6">SUM(D8:O8)</f>
        <v>8400</v>
      </c>
      <c r="Q8" s="58"/>
    </row>
    <row r="9" spans="1:17" ht="16.5" x14ac:dyDescent="0.25">
      <c r="A9" s="25" t="s">
        <v>12</v>
      </c>
      <c r="B9" s="26" t="s">
        <v>8</v>
      </c>
      <c r="C9" s="22">
        <v>3600</v>
      </c>
      <c r="D9" s="13">
        <v>2400</v>
      </c>
      <c r="E9" s="14">
        <v>9600</v>
      </c>
      <c r="F9" s="14"/>
      <c r="G9" s="15"/>
      <c r="H9" s="14"/>
      <c r="I9" s="50"/>
      <c r="J9" s="14"/>
      <c r="K9" s="14"/>
      <c r="L9" s="14"/>
      <c r="M9" s="50"/>
      <c r="N9" s="15"/>
      <c r="O9" s="14"/>
      <c r="P9" s="46">
        <f t="shared" si="6"/>
        <v>12000</v>
      </c>
      <c r="Q9" s="58"/>
    </row>
    <row r="10" spans="1:17" ht="16.5" x14ac:dyDescent="0.25">
      <c r="A10" s="25" t="s">
        <v>13</v>
      </c>
      <c r="B10" s="26" t="s">
        <v>9</v>
      </c>
      <c r="C10" s="22">
        <v>8400</v>
      </c>
      <c r="D10" s="13"/>
      <c r="E10" s="14"/>
      <c r="F10" s="14"/>
      <c r="G10" s="15">
        <v>1800</v>
      </c>
      <c r="H10" s="14"/>
      <c r="I10" s="50">
        <v>1800</v>
      </c>
      <c r="J10" s="14"/>
      <c r="K10" s="14"/>
      <c r="L10" s="14"/>
      <c r="M10" s="50">
        <v>1800</v>
      </c>
      <c r="N10" s="15"/>
      <c r="O10" s="14"/>
      <c r="P10" s="46">
        <f t="shared" si="6"/>
        <v>5400</v>
      </c>
      <c r="Q10" s="58"/>
    </row>
    <row r="11" spans="1:17" ht="16.5" x14ac:dyDescent="0.25">
      <c r="A11" s="25" t="s">
        <v>26</v>
      </c>
      <c r="B11" s="26" t="s">
        <v>69</v>
      </c>
      <c r="C11" s="22">
        <v>6000</v>
      </c>
      <c r="D11" s="13">
        <v>500</v>
      </c>
      <c r="E11" s="14">
        <v>500</v>
      </c>
      <c r="F11" s="14">
        <v>500</v>
      </c>
      <c r="G11" s="15">
        <v>500</v>
      </c>
      <c r="H11" s="14">
        <v>500</v>
      </c>
      <c r="I11" s="50">
        <v>500</v>
      </c>
      <c r="J11" s="14">
        <v>500</v>
      </c>
      <c r="K11" s="14">
        <v>500</v>
      </c>
      <c r="L11" s="14">
        <v>500</v>
      </c>
      <c r="M11" s="50">
        <v>500</v>
      </c>
      <c r="N11" s="15">
        <v>500</v>
      </c>
      <c r="O11" s="14"/>
      <c r="P11" s="46">
        <f t="shared" si="6"/>
        <v>5500</v>
      </c>
      <c r="Q11" s="58"/>
    </row>
    <row r="12" spans="1:17" ht="16.5" x14ac:dyDescent="0.3">
      <c r="A12" s="27" t="s">
        <v>25</v>
      </c>
      <c r="B12" s="38" t="s">
        <v>21</v>
      </c>
      <c r="C12" s="22">
        <v>168000</v>
      </c>
      <c r="D12" s="13">
        <v>4700</v>
      </c>
      <c r="E12" s="14">
        <v>22200</v>
      </c>
      <c r="F12" s="14">
        <v>200</v>
      </c>
      <c r="G12" s="15">
        <v>17200</v>
      </c>
      <c r="H12" s="14">
        <v>25200</v>
      </c>
      <c r="I12" s="50">
        <v>12700</v>
      </c>
      <c r="J12" s="14">
        <v>4700</v>
      </c>
      <c r="K12" s="14">
        <v>25800</v>
      </c>
      <c r="L12" s="14">
        <v>13000</v>
      </c>
      <c r="M12" s="50">
        <v>17500</v>
      </c>
      <c r="N12" s="15">
        <v>12700</v>
      </c>
      <c r="O12" s="14"/>
      <c r="P12" s="46">
        <f t="shared" si="6"/>
        <v>155900</v>
      </c>
      <c r="Q12" s="58"/>
    </row>
    <row r="13" spans="1:17" ht="33" x14ac:dyDescent="0.3">
      <c r="A13" s="27" t="s">
        <v>39</v>
      </c>
      <c r="B13" s="48" t="s">
        <v>77</v>
      </c>
      <c r="C13" s="22"/>
      <c r="D13" s="13"/>
      <c r="E13" s="14">
        <v>18355.2</v>
      </c>
      <c r="F13" s="14">
        <v>44928</v>
      </c>
      <c r="G13" s="15">
        <v>24034.080000000002</v>
      </c>
      <c r="H13" s="14">
        <v>24703.200000000001</v>
      </c>
      <c r="I13" s="14">
        <v>23954.400000000001</v>
      </c>
      <c r="J13" s="14">
        <v>24780</v>
      </c>
      <c r="K13" s="14">
        <v>29341.919999999998</v>
      </c>
      <c r="L13" s="14">
        <v>31066.32</v>
      </c>
      <c r="M13" s="14">
        <v>32328.48</v>
      </c>
      <c r="N13" s="15">
        <v>36882.480000000003</v>
      </c>
      <c r="O13" s="14"/>
      <c r="P13" s="46">
        <f t="shared" si="6"/>
        <v>290374.08</v>
      </c>
      <c r="Q13" s="58"/>
    </row>
    <row r="14" spans="1:17" ht="33" x14ac:dyDescent="0.3">
      <c r="A14" s="28" t="s">
        <v>49</v>
      </c>
      <c r="B14" s="39" t="s">
        <v>70</v>
      </c>
      <c r="C14" s="29"/>
      <c r="D14" s="51">
        <v>774.08</v>
      </c>
      <c r="E14" s="43">
        <v>145.77000000000001</v>
      </c>
      <c r="F14" s="43">
        <v>145.37</v>
      </c>
      <c r="G14" s="64">
        <v>99.24</v>
      </c>
      <c r="H14" s="43">
        <v>83.08</v>
      </c>
      <c r="I14" s="43">
        <v>45</v>
      </c>
      <c r="J14" s="43">
        <v>45</v>
      </c>
      <c r="K14" s="43">
        <v>45</v>
      </c>
      <c r="L14" s="51">
        <v>45</v>
      </c>
      <c r="M14" s="51">
        <v>45</v>
      </c>
      <c r="N14" s="51"/>
      <c r="O14" s="51"/>
      <c r="P14" s="51">
        <f t="shared" si="6"/>
        <v>1472.54</v>
      </c>
      <c r="Q14" s="59"/>
    </row>
    <row r="15" spans="1:17" ht="66" x14ac:dyDescent="0.3">
      <c r="A15" s="28" t="s">
        <v>50</v>
      </c>
      <c r="B15" s="39" t="s">
        <v>101</v>
      </c>
      <c r="C15" s="29"/>
      <c r="D15" s="51"/>
      <c r="E15" s="43"/>
      <c r="F15" s="43"/>
      <c r="G15" s="64"/>
      <c r="H15" s="43"/>
      <c r="I15" s="43">
        <v>9722.7000000000007</v>
      </c>
      <c r="J15" s="43"/>
      <c r="K15" s="43"/>
      <c r="L15" s="51"/>
      <c r="M15" s="51"/>
      <c r="N15" s="51"/>
      <c r="O15" s="51"/>
      <c r="P15" s="51"/>
      <c r="Q15" s="59"/>
    </row>
    <row r="16" spans="1:17" ht="16.5" x14ac:dyDescent="0.3">
      <c r="A16" s="28" t="s">
        <v>51</v>
      </c>
      <c r="B16" s="39" t="s">
        <v>71</v>
      </c>
      <c r="C16" s="29"/>
      <c r="D16" s="51">
        <v>40.200000000000003</v>
      </c>
      <c r="E16" s="43">
        <v>37.01</v>
      </c>
      <c r="F16" s="43">
        <v>40.99</v>
      </c>
      <c r="G16" s="64">
        <v>39.659999999999997</v>
      </c>
      <c r="H16" s="43">
        <v>40.99</v>
      </c>
      <c r="I16" s="43">
        <v>39.65</v>
      </c>
      <c r="J16" s="43">
        <v>40.99</v>
      </c>
      <c r="K16" s="43">
        <v>42.24</v>
      </c>
      <c r="L16" s="51">
        <v>49.33</v>
      </c>
      <c r="M16" s="51">
        <v>49.66</v>
      </c>
      <c r="N16" s="51">
        <v>48.07</v>
      </c>
      <c r="O16" s="51"/>
      <c r="P16" s="51">
        <f t="shared" si="6"/>
        <v>468.79</v>
      </c>
      <c r="Q16" s="59"/>
    </row>
    <row r="17" spans="1:19" ht="16.5" x14ac:dyDescent="0.3">
      <c r="A17" s="28" t="s">
        <v>100</v>
      </c>
      <c r="B17" s="39" t="s">
        <v>93</v>
      </c>
      <c r="C17" s="29"/>
      <c r="D17" s="51"/>
      <c r="E17" s="43"/>
      <c r="F17" s="43"/>
      <c r="G17" s="64">
        <v>112.3</v>
      </c>
      <c r="H17" s="43"/>
      <c r="I17" s="43"/>
      <c r="J17" s="43"/>
      <c r="K17" s="43"/>
      <c r="L17" s="51"/>
      <c r="M17" s="51"/>
      <c r="N17" s="51"/>
      <c r="O17" s="51"/>
      <c r="P17" s="51"/>
      <c r="Q17" s="59"/>
    </row>
    <row r="18" spans="1:19" ht="16.5" x14ac:dyDescent="0.25">
      <c r="A18" s="32"/>
      <c r="B18" s="33" t="s">
        <v>16</v>
      </c>
      <c r="C18" s="29"/>
      <c r="D18" s="30"/>
      <c r="E18" s="31"/>
      <c r="F18" s="31"/>
      <c r="G18" s="65"/>
      <c r="H18" s="31"/>
      <c r="I18" s="31"/>
      <c r="J18" s="31"/>
      <c r="K18" s="31"/>
      <c r="L18" s="30"/>
      <c r="M18" s="30"/>
      <c r="N18" s="30"/>
      <c r="O18" s="30"/>
      <c r="P18" s="51"/>
      <c r="Q18" s="59"/>
    </row>
    <row r="19" spans="1:19" ht="16.5" x14ac:dyDescent="0.25">
      <c r="A19" s="8" t="s">
        <v>18</v>
      </c>
      <c r="B19" s="9" t="s">
        <v>52</v>
      </c>
      <c r="C19" s="10">
        <f>C20+C23+C33+C41+C47+C50+C59</f>
        <v>3035292.7199999997</v>
      </c>
      <c r="D19" s="42">
        <f>D20+D23+D33+D41+D47+D50+D59</f>
        <v>165860.12300000002</v>
      </c>
      <c r="E19" s="44">
        <f>E20+E23+E33+E41+E47+E50+E59</f>
        <v>187575.1</v>
      </c>
      <c r="F19" s="44">
        <f>F20+F23+F33+F41+F47+F50+F59</f>
        <v>300150.451</v>
      </c>
      <c r="G19" s="66">
        <f>G20+G23+G33+G41+G47+G50+G59</f>
        <v>256434.47100000002</v>
      </c>
      <c r="H19" s="66">
        <f t="shared" ref="H19:O19" si="7">H20+H23+H33+H41+H47+H50+H59</f>
        <v>241540.54299999998</v>
      </c>
      <c r="I19" s="66">
        <f t="shared" si="7"/>
        <v>232954.883</v>
      </c>
      <c r="J19" s="66">
        <f t="shared" si="7"/>
        <v>223693.995</v>
      </c>
      <c r="K19" s="66">
        <f t="shared" si="7"/>
        <v>244780.288</v>
      </c>
      <c r="L19" s="66">
        <f t="shared" si="7"/>
        <v>234016.64300000001</v>
      </c>
      <c r="M19" s="66">
        <f t="shared" si="7"/>
        <v>235120.43799999999</v>
      </c>
      <c r="N19" s="66">
        <f t="shared" si="7"/>
        <v>211771.50099999999</v>
      </c>
      <c r="O19" s="66">
        <f t="shared" si="7"/>
        <v>0</v>
      </c>
      <c r="P19" s="42">
        <f t="shared" si="6"/>
        <v>2533898.4360000002</v>
      </c>
      <c r="Q19" s="59"/>
    </row>
    <row r="20" spans="1:19" ht="33" x14ac:dyDescent="0.25">
      <c r="A20" s="73">
        <v>1</v>
      </c>
      <c r="B20" s="74" t="s">
        <v>24</v>
      </c>
      <c r="C20" s="19">
        <f>C22+C21</f>
        <v>556793.76</v>
      </c>
      <c r="D20" s="19">
        <f>D22+D21</f>
        <v>46400</v>
      </c>
      <c r="E20" s="41">
        <f>E22+E21</f>
        <v>23222</v>
      </c>
      <c r="F20" s="41">
        <f t="shared" ref="F20:P20" si="8">F22+F21</f>
        <v>46400</v>
      </c>
      <c r="G20" s="41">
        <f t="shared" si="8"/>
        <v>47008</v>
      </c>
      <c r="H20" s="41">
        <f t="shared" si="8"/>
        <v>46400</v>
      </c>
      <c r="I20" s="41">
        <f t="shared" si="8"/>
        <v>46400</v>
      </c>
      <c r="J20" s="41">
        <f t="shared" si="8"/>
        <v>46400</v>
      </c>
      <c r="K20" s="41">
        <f t="shared" si="8"/>
        <v>69578</v>
      </c>
      <c r="L20" s="41">
        <f t="shared" si="8"/>
        <v>46400</v>
      </c>
      <c r="M20" s="41">
        <f t="shared" si="8"/>
        <v>46400</v>
      </c>
      <c r="N20" s="41">
        <f t="shared" si="8"/>
        <v>46400</v>
      </c>
      <c r="O20" s="41">
        <f t="shared" si="8"/>
        <v>0</v>
      </c>
      <c r="P20" s="41">
        <f t="shared" si="8"/>
        <v>511008</v>
      </c>
      <c r="Q20" s="59"/>
      <c r="S20" s="53"/>
    </row>
    <row r="21" spans="1:19" ht="16.5" x14ac:dyDescent="0.25">
      <c r="A21" s="34" t="s">
        <v>4</v>
      </c>
      <c r="B21" s="21" t="s">
        <v>23</v>
      </c>
      <c r="C21" s="22">
        <v>395472</v>
      </c>
      <c r="D21" s="13">
        <v>32956</v>
      </c>
      <c r="E21" s="13">
        <v>16500</v>
      </c>
      <c r="F21" s="13">
        <v>32956</v>
      </c>
      <c r="G21" s="67">
        <v>32956</v>
      </c>
      <c r="H21" s="14">
        <v>32956</v>
      </c>
      <c r="I21" s="14">
        <v>32956</v>
      </c>
      <c r="J21" s="14">
        <v>32956</v>
      </c>
      <c r="K21" s="14">
        <v>49412</v>
      </c>
      <c r="L21" s="14">
        <v>32956</v>
      </c>
      <c r="M21" s="14">
        <v>32956</v>
      </c>
      <c r="N21" s="13">
        <v>32956</v>
      </c>
      <c r="O21" s="13"/>
      <c r="P21" s="46">
        <f t="shared" si="6"/>
        <v>362516</v>
      </c>
      <c r="Q21" s="59"/>
    </row>
    <row r="22" spans="1:19" ht="33" x14ac:dyDescent="0.25">
      <c r="A22" s="25" t="s">
        <v>10</v>
      </c>
      <c r="B22" s="26" t="s">
        <v>3</v>
      </c>
      <c r="C22" s="22">
        <v>161321.76</v>
      </c>
      <c r="D22" s="13">
        <v>13444</v>
      </c>
      <c r="E22" s="14">
        <v>6722</v>
      </c>
      <c r="F22" s="14">
        <v>13444</v>
      </c>
      <c r="G22" s="15">
        <v>14052</v>
      </c>
      <c r="H22" s="14">
        <v>13444</v>
      </c>
      <c r="I22" s="14">
        <v>13444</v>
      </c>
      <c r="J22" s="14">
        <v>13444</v>
      </c>
      <c r="K22" s="14">
        <v>20166</v>
      </c>
      <c r="L22" s="14">
        <v>13444</v>
      </c>
      <c r="M22" s="36">
        <v>13444</v>
      </c>
      <c r="N22" s="15">
        <v>13444</v>
      </c>
      <c r="O22" s="14"/>
      <c r="P22" s="46">
        <f t="shared" si="6"/>
        <v>148492</v>
      </c>
      <c r="Q22" s="59"/>
    </row>
    <row r="23" spans="1:19" ht="49.5" x14ac:dyDescent="0.25">
      <c r="A23" s="73">
        <v>2</v>
      </c>
      <c r="B23" s="74" t="s">
        <v>19</v>
      </c>
      <c r="C23" s="29">
        <f>C24+C26+C27+C28+C29+C30+C31+C25</f>
        <v>1389480</v>
      </c>
      <c r="D23" s="51">
        <f>SUM(D24:D31)</f>
        <v>79387.22</v>
      </c>
      <c r="E23" s="43">
        <f t="shared" ref="E23:F23" si="9">SUM(E24:E31)</f>
        <v>112128.66</v>
      </c>
      <c r="F23" s="43">
        <f t="shared" si="9"/>
        <v>112128.66</v>
      </c>
      <c r="G23" s="64">
        <f>SUM(G24:G32)</f>
        <v>125786.12</v>
      </c>
      <c r="H23" s="43">
        <f>SUM(H24:H32)</f>
        <v>123415.78</v>
      </c>
      <c r="I23" s="43">
        <f t="shared" ref="I23:O23" si="10">SUM(I24:I32)</f>
        <v>124386.12</v>
      </c>
      <c r="J23" s="43">
        <f t="shared" si="10"/>
        <v>126579</v>
      </c>
      <c r="K23" s="43">
        <f t="shared" si="10"/>
        <v>122055.78</v>
      </c>
      <c r="L23" s="43">
        <f t="shared" si="10"/>
        <v>123609.34</v>
      </c>
      <c r="M23" s="43">
        <f t="shared" si="10"/>
        <v>122055.78</v>
      </c>
      <c r="N23" s="43">
        <f t="shared" si="10"/>
        <v>124976.12</v>
      </c>
      <c r="O23" s="43">
        <f t="shared" si="10"/>
        <v>0</v>
      </c>
      <c r="P23" s="46">
        <f t="shared" si="6"/>
        <v>1296508.58</v>
      </c>
      <c r="Q23" s="59"/>
    </row>
    <row r="24" spans="1:19" ht="33" x14ac:dyDescent="0.25">
      <c r="A24" s="25" t="s">
        <v>5</v>
      </c>
      <c r="B24" s="26" t="s">
        <v>29</v>
      </c>
      <c r="C24" s="22">
        <v>393120</v>
      </c>
      <c r="D24" s="13">
        <v>33575</v>
      </c>
      <c r="E24" s="14">
        <v>34750</v>
      </c>
      <c r="F24" s="14">
        <v>34750</v>
      </c>
      <c r="G24" s="15">
        <v>39600</v>
      </c>
      <c r="H24" s="14">
        <v>38290</v>
      </c>
      <c r="I24" s="16">
        <v>37700</v>
      </c>
      <c r="J24" s="14">
        <v>40640</v>
      </c>
      <c r="K24" s="14">
        <v>35930</v>
      </c>
      <c r="L24" s="14">
        <v>37110</v>
      </c>
      <c r="M24" s="14">
        <v>35930</v>
      </c>
      <c r="N24" s="15">
        <v>38290</v>
      </c>
      <c r="O24" s="14"/>
      <c r="P24" s="46">
        <f t="shared" si="6"/>
        <v>406565</v>
      </c>
      <c r="Q24" s="59"/>
    </row>
    <row r="25" spans="1:19" s="53" customFormat="1" ht="33" x14ac:dyDescent="0.25">
      <c r="A25" s="34" t="s">
        <v>75</v>
      </c>
      <c r="B25" s="21" t="s">
        <v>54</v>
      </c>
      <c r="C25" s="22">
        <v>434760</v>
      </c>
      <c r="D25" s="23">
        <v>36660</v>
      </c>
      <c r="E25" s="16">
        <v>36660</v>
      </c>
      <c r="F25" s="16">
        <v>36660</v>
      </c>
      <c r="G25" s="24">
        <v>36660</v>
      </c>
      <c r="H25" s="16">
        <v>36660</v>
      </c>
      <c r="I25" s="16">
        <v>36660</v>
      </c>
      <c r="J25" s="16">
        <v>36660</v>
      </c>
      <c r="K25" s="16">
        <v>36660</v>
      </c>
      <c r="L25" s="23">
        <v>36660</v>
      </c>
      <c r="M25" s="23">
        <v>36660</v>
      </c>
      <c r="N25" s="23">
        <v>36660</v>
      </c>
      <c r="O25" s="23"/>
      <c r="P25" s="46">
        <f>SUM(D25:O25)</f>
        <v>403260</v>
      </c>
      <c r="Q25" s="60"/>
    </row>
    <row r="26" spans="1:19" ht="49.5" x14ac:dyDescent="0.25">
      <c r="A26" s="25" t="s">
        <v>14</v>
      </c>
      <c r="B26" s="26" t="s">
        <v>30</v>
      </c>
      <c r="C26" s="22">
        <v>126000</v>
      </c>
      <c r="D26" s="13">
        <v>9152.2199999999993</v>
      </c>
      <c r="E26" s="14">
        <v>8778.66</v>
      </c>
      <c r="F26" s="14">
        <v>8778.66</v>
      </c>
      <c r="G26" s="15">
        <v>10086.120000000001</v>
      </c>
      <c r="H26" s="14">
        <v>9525.7800000000007</v>
      </c>
      <c r="I26" s="16">
        <v>10086.120000000001</v>
      </c>
      <c r="J26" s="14">
        <v>9339</v>
      </c>
      <c r="K26" s="14">
        <v>9525.7800000000007</v>
      </c>
      <c r="L26" s="14">
        <v>9899.34</v>
      </c>
      <c r="M26" s="14">
        <v>9525.7800000000007</v>
      </c>
      <c r="N26" s="15">
        <v>10086.120000000001</v>
      </c>
      <c r="O26" s="14"/>
      <c r="P26" s="46">
        <f t="shared" si="6"/>
        <v>104783.57999999999</v>
      </c>
      <c r="Q26" s="59"/>
    </row>
    <row r="27" spans="1:19" ht="49.5" x14ac:dyDescent="0.25">
      <c r="A27" s="25" t="s">
        <v>88</v>
      </c>
      <c r="B27" s="26" t="s">
        <v>72</v>
      </c>
      <c r="C27" s="22">
        <v>108000</v>
      </c>
      <c r="D27" s="13"/>
      <c r="E27" s="14">
        <v>8500</v>
      </c>
      <c r="F27" s="14">
        <v>8500</v>
      </c>
      <c r="G27" s="15">
        <v>8500</v>
      </c>
      <c r="H27" s="14">
        <v>7000</v>
      </c>
      <c r="I27" s="16">
        <v>8500</v>
      </c>
      <c r="J27" s="14">
        <v>8500</v>
      </c>
      <c r="K27" s="14">
        <v>8500</v>
      </c>
      <c r="L27" s="14">
        <v>8500</v>
      </c>
      <c r="M27" s="14">
        <v>8500</v>
      </c>
      <c r="N27" s="15">
        <v>8500</v>
      </c>
      <c r="O27" s="14"/>
      <c r="P27" s="46">
        <f t="shared" si="6"/>
        <v>83500</v>
      </c>
      <c r="Q27" s="59"/>
    </row>
    <row r="28" spans="1:19" ht="115.5" x14ac:dyDescent="0.25">
      <c r="A28" s="25" t="s">
        <v>73</v>
      </c>
      <c r="B28" s="26" t="s">
        <v>20</v>
      </c>
      <c r="C28" s="22">
        <v>132000</v>
      </c>
      <c r="D28" s="13"/>
      <c r="E28" s="14">
        <v>9000</v>
      </c>
      <c r="F28" s="14">
        <v>9000</v>
      </c>
      <c r="G28" s="15">
        <v>9000</v>
      </c>
      <c r="H28" s="14">
        <v>10000</v>
      </c>
      <c r="I28" s="16">
        <v>9500</v>
      </c>
      <c r="J28" s="14">
        <v>9500</v>
      </c>
      <c r="K28" s="14">
        <v>9500</v>
      </c>
      <c r="L28" s="14">
        <v>9500</v>
      </c>
      <c r="M28" s="14">
        <v>9500</v>
      </c>
      <c r="N28" s="15">
        <v>9500</v>
      </c>
      <c r="O28" s="14"/>
      <c r="P28" s="46">
        <f t="shared" si="6"/>
        <v>94000</v>
      </c>
      <c r="Q28" s="59"/>
    </row>
    <row r="29" spans="1:19" ht="33" x14ac:dyDescent="0.25">
      <c r="A29" s="25" t="s">
        <v>31</v>
      </c>
      <c r="B29" s="26" t="s">
        <v>78</v>
      </c>
      <c r="C29" s="22">
        <v>9600</v>
      </c>
      <c r="D29" s="13"/>
      <c r="E29" s="14">
        <v>740</v>
      </c>
      <c r="F29" s="14">
        <v>740</v>
      </c>
      <c r="G29" s="15">
        <v>740</v>
      </c>
      <c r="H29" s="14">
        <v>740</v>
      </c>
      <c r="I29" s="16">
        <v>740</v>
      </c>
      <c r="J29" s="14">
        <v>740</v>
      </c>
      <c r="K29" s="14">
        <v>740</v>
      </c>
      <c r="L29" s="14">
        <v>740</v>
      </c>
      <c r="M29" s="14">
        <v>740</v>
      </c>
      <c r="N29" s="15">
        <v>740</v>
      </c>
      <c r="O29" s="14"/>
      <c r="P29" s="46">
        <f t="shared" si="6"/>
        <v>7400</v>
      </c>
      <c r="Q29" s="59"/>
    </row>
    <row r="30" spans="1:19" ht="33" x14ac:dyDescent="0.25">
      <c r="A30" s="25" t="s">
        <v>55</v>
      </c>
      <c r="B30" s="26" t="s">
        <v>33</v>
      </c>
      <c r="C30" s="22">
        <v>96000</v>
      </c>
      <c r="D30" s="13"/>
      <c r="E30" s="14">
        <v>8000</v>
      </c>
      <c r="F30" s="14">
        <v>8000</v>
      </c>
      <c r="G30" s="15">
        <v>8000</v>
      </c>
      <c r="H30" s="14">
        <v>8000</v>
      </c>
      <c r="I30" s="16">
        <v>8000</v>
      </c>
      <c r="J30" s="14">
        <v>8000</v>
      </c>
      <c r="K30" s="14">
        <v>8000</v>
      </c>
      <c r="L30" s="14">
        <v>8000</v>
      </c>
      <c r="M30" s="14">
        <v>8000</v>
      </c>
      <c r="N30" s="15">
        <v>8000</v>
      </c>
      <c r="O30" s="14"/>
      <c r="P30" s="46">
        <f t="shared" si="6"/>
        <v>80000</v>
      </c>
      <c r="Q30" s="59"/>
    </row>
    <row r="31" spans="1:19" ht="66" x14ac:dyDescent="0.25">
      <c r="A31" s="34" t="s">
        <v>76</v>
      </c>
      <c r="B31" s="21" t="s">
        <v>79</v>
      </c>
      <c r="C31" s="22">
        <v>90000</v>
      </c>
      <c r="D31" s="13"/>
      <c r="E31" s="14">
        <v>5700</v>
      </c>
      <c r="F31" s="14">
        <v>5700</v>
      </c>
      <c r="G31" s="15">
        <v>5700</v>
      </c>
      <c r="H31" s="14">
        <v>5700</v>
      </c>
      <c r="I31" s="16">
        <v>5700</v>
      </c>
      <c r="J31" s="14">
        <v>5700</v>
      </c>
      <c r="K31" s="14">
        <v>5700</v>
      </c>
      <c r="L31" s="14">
        <v>5700</v>
      </c>
      <c r="M31" s="14">
        <v>5700</v>
      </c>
      <c r="N31" s="15">
        <v>5700</v>
      </c>
      <c r="O31" s="14"/>
      <c r="P31" s="46">
        <f t="shared" si="6"/>
        <v>57000</v>
      </c>
      <c r="Q31" s="59"/>
    </row>
    <row r="32" spans="1:19" ht="33" x14ac:dyDescent="0.25">
      <c r="A32" s="25" t="s">
        <v>94</v>
      </c>
      <c r="B32" s="26" t="s">
        <v>95</v>
      </c>
      <c r="C32" s="22"/>
      <c r="D32" s="13"/>
      <c r="E32" s="14"/>
      <c r="F32" s="14"/>
      <c r="G32" s="15">
        <v>7500</v>
      </c>
      <c r="H32" s="14">
        <v>7500</v>
      </c>
      <c r="I32" s="14">
        <v>7500</v>
      </c>
      <c r="J32" s="14">
        <v>7500</v>
      </c>
      <c r="K32" s="14">
        <v>7500</v>
      </c>
      <c r="L32" s="14">
        <v>7500</v>
      </c>
      <c r="M32" s="14">
        <v>7500</v>
      </c>
      <c r="N32" s="15">
        <v>7500</v>
      </c>
      <c r="O32" s="14"/>
      <c r="P32" s="46">
        <f t="shared" si="6"/>
        <v>60000</v>
      </c>
      <c r="Q32" s="59"/>
    </row>
    <row r="33" spans="1:17" ht="16.5" x14ac:dyDescent="0.25">
      <c r="A33" s="17">
        <v>3</v>
      </c>
      <c r="B33" s="74" t="s">
        <v>34</v>
      </c>
      <c r="C33" s="29">
        <f>C34+C36+C37+C38+C39+C40</f>
        <v>462000</v>
      </c>
      <c r="D33" s="51">
        <f>SUM(D34:D40)</f>
        <v>23339.019999999997</v>
      </c>
      <c r="E33" s="43">
        <f t="shared" ref="E33:K33" si="11">SUM(E34:E40)</f>
        <v>26266.65</v>
      </c>
      <c r="F33" s="43">
        <f t="shared" si="11"/>
        <v>6298.27</v>
      </c>
      <c r="G33" s="64">
        <f t="shared" si="11"/>
        <v>35795.06</v>
      </c>
      <c r="H33" s="43">
        <f t="shared" si="11"/>
        <v>19372.080000000002</v>
      </c>
      <c r="I33" s="43">
        <f t="shared" si="11"/>
        <v>12571.14</v>
      </c>
      <c r="J33" s="43">
        <f t="shared" si="11"/>
        <v>26923.71</v>
      </c>
      <c r="K33" s="43">
        <f t="shared" si="11"/>
        <v>3170.37</v>
      </c>
      <c r="L33" s="51">
        <f t="shared" ref="L33:O33" si="12">SUM(L34:L40)</f>
        <v>22105.010000000002</v>
      </c>
      <c r="M33" s="51">
        <f t="shared" si="12"/>
        <v>26456.059999999998</v>
      </c>
      <c r="N33" s="51">
        <f t="shared" si="12"/>
        <v>15678.800000000001</v>
      </c>
      <c r="O33" s="51">
        <f t="shared" si="12"/>
        <v>0</v>
      </c>
      <c r="P33" s="51">
        <f t="shared" si="6"/>
        <v>217976.16999999998</v>
      </c>
      <c r="Q33" s="59"/>
    </row>
    <row r="34" spans="1:17" ht="33" x14ac:dyDescent="0.25">
      <c r="A34" s="34" t="s">
        <v>11</v>
      </c>
      <c r="B34" s="21" t="s">
        <v>35</v>
      </c>
      <c r="C34" s="22">
        <v>336000</v>
      </c>
      <c r="D34" s="23">
        <v>18835.2</v>
      </c>
      <c r="E34" s="14">
        <v>20394.72</v>
      </c>
      <c r="F34" s="14"/>
      <c r="G34" s="15">
        <v>9184.32</v>
      </c>
      <c r="H34" s="14">
        <v>9879.84</v>
      </c>
      <c r="I34" s="14">
        <v>10553.76</v>
      </c>
      <c r="J34" s="14">
        <v>25729.919999999998</v>
      </c>
      <c r="K34" s="14"/>
      <c r="L34" s="16">
        <v>13664.16</v>
      </c>
      <c r="M34" s="14">
        <v>10290.24</v>
      </c>
      <c r="N34" s="24">
        <v>10415.52</v>
      </c>
      <c r="O34" s="16"/>
      <c r="P34" s="46">
        <f t="shared" si="6"/>
        <v>128947.68000000001</v>
      </c>
      <c r="Q34" s="59"/>
    </row>
    <row r="35" spans="1:17" ht="49.5" x14ac:dyDescent="0.25">
      <c r="A35" s="34" t="s">
        <v>12</v>
      </c>
      <c r="B35" s="21" t="s">
        <v>86</v>
      </c>
      <c r="C35" s="22"/>
      <c r="D35" s="23"/>
      <c r="E35" s="14"/>
      <c r="F35" s="14"/>
      <c r="G35" s="15"/>
      <c r="H35" s="14"/>
      <c r="I35" s="16"/>
      <c r="J35" s="14"/>
      <c r="K35" s="14"/>
      <c r="L35" s="16"/>
      <c r="M35" s="14">
        <v>10390</v>
      </c>
      <c r="N35" s="24"/>
      <c r="O35" s="16"/>
      <c r="P35" s="46">
        <f t="shared" si="6"/>
        <v>10390</v>
      </c>
      <c r="Q35" s="59"/>
    </row>
    <row r="36" spans="1:17" ht="49.5" x14ac:dyDescent="0.25">
      <c r="A36" s="34" t="s">
        <v>13</v>
      </c>
      <c r="B36" s="21" t="s">
        <v>36</v>
      </c>
      <c r="C36" s="22">
        <v>30000</v>
      </c>
      <c r="D36" s="23">
        <v>243.76</v>
      </c>
      <c r="E36" s="14">
        <v>274.13</v>
      </c>
      <c r="F36" s="14">
        <v>243.74</v>
      </c>
      <c r="G36" s="15">
        <v>243.74</v>
      </c>
      <c r="H36" s="14">
        <v>243.74</v>
      </c>
      <c r="I36" s="16">
        <v>487.48</v>
      </c>
      <c r="J36" s="14">
        <v>243.79</v>
      </c>
      <c r="K36" s="14"/>
      <c r="L36" s="16">
        <v>1861.25</v>
      </c>
      <c r="M36" s="14">
        <v>2966.12</v>
      </c>
      <c r="N36" s="24">
        <v>2145.88</v>
      </c>
      <c r="O36" s="16"/>
      <c r="P36" s="46">
        <f t="shared" si="6"/>
        <v>8953.630000000001</v>
      </c>
      <c r="Q36" s="59"/>
    </row>
    <row r="37" spans="1:17" ht="181.5" x14ac:dyDescent="0.25">
      <c r="A37" s="25" t="s">
        <v>26</v>
      </c>
      <c r="B37" s="26" t="s">
        <v>32</v>
      </c>
      <c r="C37" s="22">
        <v>36000</v>
      </c>
      <c r="D37" s="13">
        <v>1133</v>
      </c>
      <c r="E37" s="14">
        <v>717</v>
      </c>
      <c r="F37" s="14">
        <v>2125</v>
      </c>
      <c r="G37" s="15">
        <v>24087</v>
      </c>
      <c r="H37" s="14">
        <v>4937</v>
      </c>
      <c r="I37" s="16"/>
      <c r="J37" s="14"/>
      <c r="K37" s="14"/>
      <c r="L37" s="14">
        <v>1250</v>
      </c>
      <c r="M37" s="14"/>
      <c r="N37" s="15"/>
      <c r="O37" s="14"/>
      <c r="P37" s="46">
        <f t="shared" si="6"/>
        <v>34249</v>
      </c>
      <c r="Q37" s="59"/>
    </row>
    <row r="38" spans="1:17" ht="33" x14ac:dyDescent="0.25">
      <c r="A38" s="25" t="s">
        <v>25</v>
      </c>
      <c r="B38" s="26" t="s">
        <v>37</v>
      </c>
      <c r="C38" s="22">
        <v>12000</v>
      </c>
      <c r="D38" s="13"/>
      <c r="E38" s="14">
        <v>950</v>
      </c>
      <c r="F38" s="14">
        <v>950</v>
      </c>
      <c r="G38" s="15">
        <v>950</v>
      </c>
      <c r="H38" s="14">
        <v>950</v>
      </c>
      <c r="I38" s="14">
        <v>950</v>
      </c>
      <c r="J38" s="14">
        <v>950</v>
      </c>
      <c r="K38" s="14">
        <v>950</v>
      </c>
      <c r="L38" s="14">
        <v>950</v>
      </c>
      <c r="M38" s="14">
        <v>950</v>
      </c>
      <c r="N38" s="15">
        <v>950</v>
      </c>
      <c r="O38" s="14"/>
      <c r="P38" s="46">
        <f t="shared" si="6"/>
        <v>9500</v>
      </c>
      <c r="Q38" s="59"/>
    </row>
    <row r="39" spans="1:17" ht="49.5" x14ac:dyDescent="0.25">
      <c r="A39" s="25" t="s">
        <v>39</v>
      </c>
      <c r="B39" s="26" t="s">
        <v>38</v>
      </c>
      <c r="C39" s="22">
        <v>9600</v>
      </c>
      <c r="D39" s="13">
        <v>500.26</v>
      </c>
      <c r="E39" s="14"/>
      <c r="F39" s="14"/>
      <c r="G39" s="15"/>
      <c r="H39" s="14">
        <v>482</v>
      </c>
      <c r="I39" s="14"/>
      <c r="J39" s="14"/>
      <c r="K39" s="14"/>
      <c r="L39" s="14">
        <v>2909.4</v>
      </c>
      <c r="M39" s="14"/>
      <c r="N39" s="15">
        <v>2167.4</v>
      </c>
      <c r="O39" s="14"/>
      <c r="P39" s="46">
        <f t="shared" si="6"/>
        <v>6059.0599999999995</v>
      </c>
      <c r="Q39" s="59"/>
    </row>
    <row r="40" spans="1:17" ht="49.5" x14ac:dyDescent="0.25">
      <c r="A40" s="34" t="s">
        <v>85</v>
      </c>
      <c r="B40" s="21" t="s">
        <v>40</v>
      </c>
      <c r="C40" s="22">
        <v>38400</v>
      </c>
      <c r="D40" s="13">
        <v>2626.8</v>
      </c>
      <c r="E40" s="14">
        <v>3930.8</v>
      </c>
      <c r="F40" s="14">
        <v>2979.53</v>
      </c>
      <c r="G40" s="15">
        <v>1330</v>
      </c>
      <c r="H40" s="14">
        <v>2879.5</v>
      </c>
      <c r="I40" s="14">
        <v>579.9</v>
      </c>
      <c r="J40" s="14"/>
      <c r="K40" s="14">
        <v>2220.37</v>
      </c>
      <c r="L40" s="14">
        <v>1470.2</v>
      </c>
      <c r="M40" s="14">
        <v>1859.7</v>
      </c>
      <c r="N40" s="15"/>
      <c r="O40" s="14"/>
      <c r="P40" s="46">
        <f t="shared" si="6"/>
        <v>19876.800000000003</v>
      </c>
      <c r="Q40" s="59"/>
    </row>
    <row r="41" spans="1:17" ht="33" x14ac:dyDescent="0.25">
      <c r="A41" s="73">
        <v>4</v>
      </c>
      <c r="B41" s="74" t="s">
        <v>41</v>
      </c>
      <c r="C41" s="29">
        <f>C42+C43+C44+C45+C46</f>
        <v>24360</v>
      </c>
      <c r="D41" s="51">
        <f>SUM(D42:D46)</f>
        <v>630.39</v>
      </c>
      <c r="E41" s="43">
        <f t="shared" ref="E41:K41" si="13">SUM(E42:E46)</f>
        <v>1306.25</v>
      </c>
      <c r="F41" s="43">
        <f>SUM(F42:F46)</f>
        <v>531.39</v>
      </c>
      <c r="G41" s="64">
        <f t="shared" si="13"/>
        <v>2832.39</v>
      </c>
      <c r="H41" s="43">
        <f t="shared" si="13"/>
        <v>4777</v>
      </c>
      <c r="I41" s="43">
        <f t="shared" si="13"/>
        <v>605</v>
      </c>
      <c r="J41" s="43">
        <f t="shared" si="13"/>
        <v>857.01</v>
      </c>
      <c r="K41" s="43">
        <f t="shared" si="13"/>
        <v>1304</v>
      </c>
      <c r="L41" s="51">
        <f t="shared" ref="L41:O41" si="14">SUM(L42:L46)</f>
        <v>613</v>
      </c>
      <c r="M41" s="51">
        <f t="shared" si="14"/>
        <v>2097.5</v>
      </c>
      <c r="N41" s="51">
        <f t="shared" si="14"/>
        <v>1317.01</v>
      </c>
      <c r="O41" s="51">
        <f t="shared" si="14"/>
        <v>0</v>
      </c>
      <c r="P41" s="51">
        <f t="shared" si="6"/>
        <v>16870.939999999999</v>
      </c>
      <c r="Q41" s="59"/>
    </row>
    <row r="42" spans="1:17" ht="115.5" x14ac:dyDescent="0.25">
      <c r="A42" s="34" t="s">
        <v>42</v>
      </c>
      <c r="B42" s="21" t="s">
        <v>80</v>
      </c>
      <c r="C42" s="22">
        <v>9600</v>
      </c>
      <c r="D42" s="13">
        <v>139</v>
      </c>
      <c r="E42" s="14">
        <v>538</v>
      </c>
      <c r="F42" s="14">
        <v>139</v>
      </c>
      <c r="G42" s="15">
        <v>2400</v>
      </c>
      <c r="H42" s="14">
        <v>4332</v>
      </c>
      <c r="I42" s="16">
        <v>204</v>
      </c>
      <c r="J42" s="14">
        <v>204</v>
      </c>
      <c r="K42" s="14">
        <v>894</v>
      </c>
      <c r="L42" s="14">
        <v>206</v>
      </c>
      <c r="M42" s="14">
        <v>894</v>
      </c>
      <c r="N42" s="15">
        <v>274</v>
      </c>
      <c r="O42" s="14"/>
      <c r="P42" s="46">
        <f t="shared" si="6"/>
        <v>10224</v>
      </c>
      <c r="Q42" s="59"/>
    </row>
    <row r="43" spans="1:17" ht="33" x14ac:dyDescent="0.25">
      <c r="A43" s="34" t="s">
        <v>43</v>
      </c>
      <c r="B43" s="21" t="s">
        <v>74</v>
      </c>
      <c r="C43" s="22">
        <v>3600</v>
      </c>
      <c r="D43" s="13">
        <v>124</v>
      </c>
      <c r="E43" s="14">
        <v>437</v>
      </c>
      <c r="F43" s="14"/>
      <c r="G43" s="15"/>
      <c r="H43" s="14">
        <v>130</v>
      </c>
      <c r="I43" s="16"/>
      <c r="J43" s="14">
        <v>255.01</v>
      </c>
      <c r="K43" s="14"/>
      <c r="L43" s="14"/>
      <c r="M43" s="14">
        <v>720</v>
      </c>
      <c r="N43" s="15">
        <v>645.01</v>
      </c>
      <c r="O43" s="14"/>
      <c r="P43" s="46">
        <f t="shared" si="6"/>
        <v>2311.02</v>
      </c>
      <c r="Q43" s="59"/>
    </row>
    <row r="44" spans="1:17" ht="16.5" x14ac:dyDescent="0.25">
      <c r="A44" s="34" t="s">
        <v>44</v>
      </c>
      <c r="B44" s="21" t="s">
        <v>45</v>
      </c>
      <c r="C44" s="22">
        <v>6600</v>
      </c>
      <c r="D44" s="13">
        <v>367.39</v>
      </c>
      <c r="E44" s="14">
        <v>331.25</v>
      </c>
      <c r="F44" s="14">
        <v>392.39</v>
      </c>
      <c r="G44" s="15">
        <v>432.39</v>
      </c>
      <c r="H44" s="14">
        <v>315</v>
      </c>
      <c r="I44" s="16">
        <v>401</v>
      </c>
      <c r="J44" s="14">
        <v>398</v>
      </c>
      <c r="K44" s="14">
        <v>410</v>
      </c>
      <c r="L44" s="14">
        <v>407</v>
      </c>
      <c r="M44" s="14">
        <v>483.5</v>
      </c>
      <c r="N44" s="15">
        <v>398</v>
      </c>
      <c r="O44" s="14"/>
      <c r="P44" s="46">
        <f t="shared" si="6"/>
        <v>4335.92</v>
      </c>
      <c r="Q44" s="59"/>
    </row>
    <row r="45" spans="1:17" ht="16.5" x14ac:dyDescent="0.25">
      <c r="A45" s="25" t="s">
        <v>46</v>
      </c>
      <c r="B45" s="26" t="s">
        <v>15</v>
      </c>
      <c r="C45" s="22">
        <v>960</v>
      </c>
      <c r="D45" s="13"/>
      <c r="E45" s="14"/>
      <c r="F45" s="14"/>
      <c r="G45" s="15"/>
      <c r="H45" s="14"/>
      <c r="I45" s="14"/>
      <c r="J45" s="14"/>
      <c r="K45" s="14"/>
      <c r="L45" s="14"/>
      <c r="M45" s="14"/>
      <c r="N45" s="15"/>
      <c r="O45" s="14"/>
      <c r="P45" s="46">
        <f t="shared" si="6"/>
        <v>0</v>
      </c>
      <c r="Q45" s="59"/>
    </row>
    <row r="46" spans="1:17" ht="16.5" x14ac:dyDescent="0.25">
      <c r="A46" s="25" t="s">
        <v>47</v>
      </c>
      <c r="B46" s="26" t="s">
        <v>48</v>
      </c>
      <c r="C46" s="22">
        <v>3600</v>
      </c>
      <c r="D46" s="13"/>
      <c r="E46" s="14"/>
      <c r="F46" s="14"/>
      <c r="G46" s="15"/>
      <c r="H46" s="14"/>
      <c r="I46" s="14"/>
      <c r="J46" s="14"/>
      <c r="K46" s="14"/>
      <c r="L46" s="14"/>
      <c r="M46" s="14"/>
      <c r="N46" s="15"/>
      <c r="O46" s="14"/>
      <c r="P46" s="46">
        <f t="shared" si="6"/>
        <v>0</v>
      </c>
      <c r="Q46" s="59"/>
    </row>
    <row r="47" spans="1:17" ht="16.5" x14ac:dyDescent="0.25">
      <c r="A47" s="75" t="s">
        <v>49</v>
      </c>
      <c r="B47" s="74" t="s">
        <v>53</v>
      </c>
      <c r="C47" s="29">
        <v>111617.64</v>
      </c>
      <c r="D47" s="51">
        <f>D48+D49</f>
        <v>0</v>
      </c>
      <c r="E47" s="51">
        <f t="shared" ref="E47:P47" si="15">E48+E49</f>
        <v>2940</v>
      </c>
      <c r="F47" s="51">
        <f t="shared" si="15"/>
        <v>33805.440000000002</v>
      </c>
      <c r="G47" s="51">
        <f t="shared" si="15"/>
        <v>25830</v>
      </c>
      <c r="H47" s="51">
        <f t="shared" si="15"/>
        <v>5401.55</v>
      </c>
      <c r="I47" s="51">
        <f t="shared" si="15"/>
        <v>2945</v>
      </c>
      <c r="J47" s="51">
        <f t="shared" si="15"/>
        <v>2365</v>
      </c>
      <c r="K47" s="51">
        <f t="shared" si="15"/>
        <v>11121</v>
      </c>
      <c r="L47" s="51">
        <f t="shared" si="15"/>
        <v>3969</v>
      </c>
      <c r="M47" s="51">
        <f t="shared" si="15"/>
        <v>10970</v>
      </c>
      <c r="N47" s="51">
        <f t="shared" si="15"/>
        <v>0</v>
      </c>
      <c r="O47" s="51">
        <f t="shared" si="15"/>
        <v>0</v>
      </c>
      <c r="P47" s="51">
        <f t="shared" si="15"/>
        <v>99346.99</v>
      </c>
      <c r="Q47" s="59"/>
    </row>
    <row r="48" spans="1:17" s="53" customFormat="1" ht="33" x14ac:dyDescent="0.25">
      <c r="A48" s="34" t="s">
        <v>81</v>
      </c>
      <c r="B48" s="21" t="s">
        <v>84</v>
      </c>
      <c r="C48" s="22"/>
      <c r="D48" s="46"/>
      <c r="E48" s="16"/>
      <c r="F48" s="16">
        <v>24745.439999999999</v>
      </c>
      <c r="G48" s="24">
        <v>4550</v>
      </c>
      <c r="H48" s="16"/>
      <c r="I48" s="16"/>
      <c r="J48" s="16"/>
      <c r="K48" s="16">
        <v>11121</v>
      </c>
      <c r="L48" s="47">
        <v>1469</v>
      </c>
      <c r="M48" s="47"/>
      <c r="N48" s="52"/>
      <c r="O48" s="47"/>
      <c r="P48" s="46">
        <f t="shared" si="6"/>
        <v>41885.440000000002</v>
      </c>
      <c r="Q48" s="60"/>
    </row>
    <row r="49" spans="1:17" s="53" customFormat="1" ht="16.5" x14ac:dyDescent="0.25">
      <c r="A49" s="34" t="s">
        <v>82</v>
      </c>
      <c r="B49" s="21" t="s">
        <v>83</v>
      </c>
      <c r="C49" s="22"/>
      <c r="D49" s="23"/>
      <c r="E49" s="16">
        <v>2940</v>
      </c>
      <c r="F49" s="16">
        <v>9060</v>
      </c>
      <c r="G49" s="24">
        <v>21280</v>
      </c>
      <c r="H49" s="16">
        <v>5401.55</v>
      </c>
      <c r="I49" s="16">
        <v>2945</v>
      </c>
      <c r="J49" s="16">
        <v>2365</v>
      </c>
      <c r="K49" s="16"/>
      <c r="L49" s="47">
        <v>2500</v>
      </c>
      <c r="M49" s="47">
        <v>10970</v>
      </c>
      <c r="N49" s="52"/>
      <c r="O49" s="47"/>
      <c r="P49" s="46">
        <f t="shared" si="6"/>
        <v>57461.55</v>
      </c>
      <c r="Q49" s="60"/>
    </row>
    <row r="50" spans="1:17" ht="16.5" x14ac:dyDescent="0.25">
      <c r="A50" s="76" t="s">
        <v>50</v>
      </c>
      <c r="B50" s="77" t="s">
        <v>56</v>
      </c>
      <c r="C50" s="29">
        <v>223872</v>
      </c>
      <c r="D50" s="51">
        <f>D51+D52+D53+D54</f>
        <v>0</v>
      </c>
      <c r="E50" s="51">
        <f t="shared" ref="E50:P50" si="16">E51+E52+E53+E54</f>
        <v>0</v>
      </c>
      <c r="F50" s="51">
        <f t="shared" si="16"/>
        <v>78158.459999999992</v>
      </c>
      <c r="G50" s="51">
        <f t="shared" si="16"/>
        <v>0</v>
      </c>
      <c r="H50" s="51">
        <f t="shared" si="16"/>
        <v>21200</v>
      </c>
      <c r="I50" s="51">
        <f>I51+I52+I53+I54+I55+I56</f>
        <v>25204.5</v>
      </c>
      <c r="J50" s="51">
        <f t="shared" si="16"/>
        <v>0</v>
      </c>
      <c r="K50" s="51">
        <f>SUM(K51:K57)</f>
        <v>17375</v>
      </c>
      <c r="L50" s="51">
        <f>SUM(L51:L58)</f>
        <v>12141.63</v>
      </c>
      <c r="M50" s="51">
        <f t="shared" ref="M50:O50" si="17">SUM(M51:M57)</f>
        <v>0</v>
      </c>
      <c r="N50" s="51">
        <f t="shared" si="17"/>
        <v>0</v>
      </c>
      <c r="O50" s="51">
        <f t="shared" si="17"/>
        <v>0</v>
      </c>
      <c r="P50" s="51">
        <f t="shared" si="16"/>
        <v>107358.45999999999</v>
      </c>
      <c r="Q50" s="59"/>
    </row>
    <row r="51" spans="1:17" ht="65.45" customHeight="1" x14ac:dyDescent="0.3">
      <c r="A51" s="35" t="s">
        <v>89</v>
      </c>
      <c r="B51" s="81" t="s">
        <v>96</v>
      </c>
      <c r="C51" s="37"/>
      <c r="D51" s="13"/>
      <c r="E51" s="14"/>
      <c r="F51" s="14">
        <v>60596.14</v>
      </c>
      <c r="G51" s="15"/>
      <c r="H51" s="14"/>
      <c r="I51" s="14"/>
      <c r="J51" s="14"/>
      <c r="K51" s="14"/>
      <c r="L51" s="14"/>
      <c r="M51" s="14"/>
      <c r="N51" s="15"/>
      <c r="O51" s="14"/>
      <c r="P51" s="46">
        <f t="shared" si="6"/>
        <v>60596.14</v>
      </c>
      <c r="Q51" s="59"/>
    </row>
    <row r="52" spans="1:17" ht="66.599999999999994" customHeight="1" x14ac:dyDescent="0.3">
      <c r="A52" s="35" t="s">
        <v>90</v>
      </c>
      <c r="B52" s="81" t="s">
        <v>97</v>
      </c>
      <c r="C52" s="37"/>
      <c r="D52" s="13"/>
      <c r="E52" s="14"/>
      <c r="F52" s="14">
        <v>17562.32</v>
      </c>
      <c r="G52" s="15"/>
      <c r="H52" s="14"/>
      <c r="I52" s="14"/>
      <c r="J52" s="14"/>
      <c r="K52" s="14"/>
      <c r="L52" s="14"/>
      <c r="M52" s="14"/>
      <c r="N52" s="15"/>
      <c r="O52" s="14"/>
      <c r="P52" s="46">
        <f t="shared" si="6"/>
        <v>17562.32</v>
      </c>
      <c r="Q52" s="59"/>
    </row>
    <row r="53" spans="1:17" ht="33" x14ac:dyDescent="0.25">
      <c r="A53" s="35" t="s">
        <v>91</v>
      </c>
      <c r="B53" s="1" t="s">
        <v>98</v>
      </c>
      <c r="C53" s="37"/>
      <c r="D53" s="13"/>
      <c r="E53" s="14"/>
      <c r="F53" s="14"/>
      <c r="G53" s="15"/>
      <c r="H53" s="14">
        <v>11000</v>
      </c>
      <c r="I53" s="14">
        <v>8000</v>
      </c>
      <c r="J53" s="14"/>
      <c r="K53" s="14"/>
      <c r="L53" s="14"/>
      <c r="M53" s="14"/>
      <c r="N53" s="15"/>
      <c r="O53" s="14"/>
      <c r="P53" s="46">
        <f t="shared" si="6"/>
        <v>19000</v>
      </c>
      <c r="Q53" s="59"/>
    </row>
    <row r="54" spans="1:17" ht="16.5" x14ac:dyDescent="0.25">
      <c r="A54" s="35" t="s">
        <v>92</v>
      </c>
      <c r="B54" s="1" t="s">
        <v>99</v>
      </c>
      <c r="C54" s="37"/>
      <c r="D54" s="13"/>
      <c r="E54" s="14"/>
      <c r="F54" s="14"/>
      <c r="G54" s="15"/>
      <c r="H54" s="14">
        <v>10200</v>
      </c>
      <c r="I54" s="14"/>
      <c r="J54" s="14"/>
      <c r="K54" s="14"/>
      <c r="L54" s="14"/>
      <c r="M54" s="14"/>
      <c r="N54" s="15"/>
      <c r="O54" s="14"/>
      <c r="P54" s="46">
        <f t="shared" si="6"/>
        <v>10200</v>
      </c>
      <c r="Q54" s="59"/>
    </row>
    <row r="55" spans="1:17" ht="33" x14ac:dyDescent="0.25">
      <c r="A55" s="35" t="s">
        <v>102</v>
      </c>
      <c r="B55" s="1" t="s">
        <v>104</v>
      </c>
      <c r="C55" s="82"/>
      <c r="D55" s="13"/>
      <c r="E55" s="13"/>
      <c r="F55" s="13"/>
      <c r="G55" s="67"/>
      <c r="H55" s="14"/>
      <c r="I55" s="14">
        <v>16204.5</v>
      </c>
      <c r="J55" s="14"/>
      <c r="K55" s="14"/>
      <c r="L55" s="13"/>
      <c r="M55" s="13"/>
      <c r="N55" s="67"/>
      <c r="O55" s="13"/>
      <c r="P55" s="46">
        <f t="shared" si="6"/>
        <v>16204.5</v>
      </c>
      <c r="Q55" s="59"/>
    </row>
    <row r="56" spans="1:17" ht="33" x14ac:dyDescent="0.25">
      <c r="A56" s="35" t="s">
        <v>103</v>
      </c>
      <c r="B56" s="1" t="s">
        <v>105</v>
      </c>
      <c r="C56" s="82"/>
      <c r="D56" s="13"/>
      <c r="E56" s="13"/>
      <c r="F56" s="13"/>
      <c r="G56" s="67"/>
      <c r="H56" s="14"/>
      <c r="I56" s="14">
        <v>1000</v>
      </c>
      <c r="J56" s="14"/>
      <c r="K56" s="14"/>
      <c r="L56" s="13"/>
      <c r="M56" s="13"/>
      <c r="N56" s="67"/>
      <c r="O56" s="13"/>
      <c r="P56" s="46">
        <f t="shared" si="6"/>
        <v>1000</v>
      </c>
      <c r="Q56" s="59"/>
    </row>
    <row r="57" spans="1:17" ht="16.5" x14ac:dyDescent="0.25">
      <c r="A57" s="35" t="s">
        <v>107</v>
      </c>
      <c r="B57" s="1" t="s">
        <v>108</v>
      </c>
      <c r="C57" s="82"/>
      <c r="D57" s="13"/>
      <c r="E57" s="13"/>
      <c r="F57" s="13"/>
      <c r="G57" s="67"/>
      <c r="H57" s="14"/>
      <c r="I57" s="14"/>
      <c r="J57" s="14"/>
      <c r="K57" s="14">
        <v>17375</v>
      </c>
      <c r="L57" s="13"/>
      <c r="M57" s="13"/>
      <c r="N57" s="67"/>
      <c r="O57" s="13"/>
      <c r="P57" s="46">
        <f t="shared" si="6"/>
        <v>17375</v>
      </c>
      <c r="Q57" s="59"/>
    </row>
    <row r="58" spans="1:17" ht="33" x14ac:dyDescent="0.25">
      <c r="A58" s="35" t="s">
        <v>109</v>
      </c>
      <c r="B58" s="1" t="s">
        <v>110</v>
      </c>
      <c r="C58" s="82"/>
      <c r="D58" s="13"/>
      <c r="E58" s="13"/>
      <c r="F58" s="13"/>
      <c r="G58" s="67"/>
      <c r="H58" s="14"/>
      <c r="I58" s="14"/>
      <c r="J58" s="14"/>
      <c r="K58" s="14"/>
      <c r="L58" s="13">
        <v>12141.63</v>
      </c>
      <c r="M58" s="13"/>
      <c r="N58" s="67"/>
      <c r="O58" s="13"/>
      <c r="P58" s="46"/>
      <c r="Q58" s="59"/>
    </row>
    <row r="59" spans="1:17" ht="17.25" thickBot="1" x14ac:dyDescent="0.3">
      <c r="A59" s="76" t="s">
        <v>51</v>
      </c>
      <c r="B59" s="78" t="s">
        <v>22</v>
      </c>
      <c r="C59" s="79">
        <v>267169.32</v>
      </c>
      <c r="D59" s="51">
        <f>D4*10/100</f>
        <v>16103.493000000002</v>
      </c>
      <c r="E59" s="51">
        <f t="shared" ref="E59:K59" si="18">E4*10/100</f>
        <v>21711.54</v>
      </c>
      <c r="F59" s="51">
        <f t="shared" si="18"/>
        <v>22828.231</v>
      </c>
      <c r="G59" s="80">
        <f t="shared" si="18"/>
        <v>19182.901000000002</v>
      </c>
      <c r="H59" s="43">
        <f t="shared" si="18"/>
        <v>20974.133000000002</v>
      </c>
      <c r="I59" s="43">
        <f t="shared" si="18"/>
        <v>20843.123</v>
      </c>
      <c r="J59" s="43">
        <f t="shared" si="18"/>
        <v>20569.275000000001</v>
      </c>
      <c r="K59" s="43">
        <f t="shared" si="18"/>
        <v>20176.137999999999</v>
      </c>
      <c r="L59" s="51">
        <f>L4*10/100</f>
        <v>25178.662999999997</v>
      </c>
      <c r="M59" s="51">
        <f>M4*10/100</f>
        <v>27141.097999999998</v>
      </c>
      <c r="N59" s="51">
        <f>N4*10/100</f>
        <v>23399.571</v>
      </c>
      <c r="O59" s="51">
        <f>O4*10/100</f>
        <v>0</v>
      </c>
      <c r="P59" s="51">
        <f t="shared" si="6"/>
        <v>238108.166</v>
      </c>
      <c r="Q59" s="59"/>
    </row>
    <row r="60" spans="1:17" ht="15.75" x14ac:dyDescent="0.25">
      <c r="D60" s="36"/>
      <c r="E60" s="56"/>
      <c r="F60" s="56"/>
      <c r="G60" s="56"/>
      <c r="H60" s="56"/>
      <c r="I60" s="56"/>
      <c r="J60" s="56"/>
      <c r="K60" s="56"/>
      <c r="L60" s="36"/>
      <c r="N60" s="36"/>
      <c r="O60" s="36"/>
      <c r="P60" s="36"/>
      <c r="Q60" s="57"/>
    </row>
    <row r="61" spans="1:17" ht="15.75" x14ac:dyDescent="0.25">
      <c r="E61" s="56"/>
      <c r="F61" s="56"/>
      <c r="G61" s="56"/>
      <c r="H61" s="56"/>
      <c r="I61" s="56"/>
      <c r="J61" s="56"/>
      <c r="K61" s="56"/>
      <c r="Q61" s="57"/>
    </row>
  </sheetData>
  <mergeCells count="1">
    <mergeCell ref="Q5:Q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Виконання кошторису 2023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Сашко</dc:creator>
  <cp:lastModifiedBy>Kate</cp:lastModifiedBy>
  <cp:revision/>
  <cp:lastPrinted>2019-03-18T17:59:58Z</cp:lastPrinted>
  <dcterms:created xsi:type="dcterms:W3CDTF">2016-08-27T10:58:35Z</dcterms:created>
  <dcterms:modified xsi:type="dcterms:W3CDTF">2025-12-14T20:00:57Z</dcterms:modified>
</cp:coreProperties>
</file>