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ybc\OneDrive\Документы\Адмірал 1Г\Кошторис 2022\"/>
    </mc:Choice>
  </mc:AlternateContent>
  <xr:revisionPtr revIDLastSave="0" documentId="8_{44CA6688-6441-49F2-AEC7-E6E148E421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,70" sheetId="17" r:id="rId1"/>
    <sheet name="Зарплата персонала" sheetId="19" r:id="rId2"/>
    <sheet name="Штатний розклад" sheetId="1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7" l="1"/>
  <c r="C36" i="17"/>
  <c r="C8" i="19" l="1"/>
  <c r="D16" i="17" l="1"/>
  <c r="B16" i="19" l="1"/>
  <c r="C16" i="19"/>
  <c r="D15" i="17"/>
  <c r="E6" i="18"/>
  <c r="C19" i="17" l="1"/>
  <c r="C38" i="17" l="1"/>
  <c r="C39" i="17"/>
  <c r="C40" i="17"/>
  <c r="C41" i="17"/>
  <c r="C42" i="17"/>
  <c r="C43" i="17"/>
  <c r="C45" i="17"/>
  <c r="C46" i="17"/>
  <c r="C47" i="17"/>
  <c r="C48" i="17"/>
  <c r="C49" i="17"/>
  <c r="C50" i="17"/>
  <c r="C29" i="17"/>
  <c r="C31" i="17"/>
  <c r="C32" i="17"/>
  <c r="C33" i="17"/>
  <c r="C34" i="17"/>
  <c r="C35" i="17"/>
  <c r="C25" i="17"/>
  <c r="C26" i="17"/>
  <c r="C28" i="17"/>
  <c r="C30" i="17"/>
  <c r="C17" i="17"/>
  <c r="C18" i="17"/>
  <c r="C20" i="17"/>
  <c r="C21" i="17"/>
  <c r="G6" i="18"/>
  <c r="G7" i="18" s="1"/>
  <c r="C16" i="17"/>
  <c r="C7" i="18"/>
  <c r="E7" i="18" s="1"/>
  <c r="D6" i="18"/>
  <c r="F6" i="18" l="1"/>
  <c r="D7" i="18"/>
  <c r="F7" i="18" s="1"/>
  <c r="D14" i="17" l="1"/>
  <c r="C14" i="17" s="1"/>
  <c r="D44" i="17" l="1"/>
  <c r="C44" i="17" s="1"/>
  <c r="D37" i="17"/>
  <c r="C27" i="17"/>
  <c r="C37" i="17" l="1"/>
  <c r="C15" i="17"/>
  <c r="D24" i="17"/>
  <c r="C24" i="17" s="1"/>
  <c r="D13" i="17" l="1"/>
  <c r="D11" i="17" s="1"/>
  <c r="C13" i="17" l="1"/>
  <c r="C11" i="17"/>
  <c r="D23" i="17" l="1"/>
  <c r="C23" i="17" s="1"/>
  <c r="C51" i="17"/>
  <c r="E27" i="17" l="1"/>
  <c r="E24" i="17"/>
  <c r="E25" i="17" s="1"/>
  <c r="E29" i="17" s="1"/>
  <c r="E32" i="17" l="1"/>
  <c r="E28" i="17"/>
  <c r="E33" i="17" s="1"/>
  <c r="E38" i="17" s="1"/>
  <c r="E42" i="17" s="1"/>
  <c r="E46" i="17" s="1"/>
  <c r="E50" i="17" s="1"/>
  <c r="E30" i="17"/>
  <c r="E34" i="17" s="1"/>
  <c r="E39" i="17" s="1"/>
  <c r="E43" i="17" s="1"/>
  <c r="E47" i="17" s="1"/>
  <c r="E26" i="17"/>
  <c r="E31" i="17" s="1"/>
  <c r="E35" i="17" s="1"/>
  <c r="E40" i="17" s="1"/>
  <c r="E44" i="17" s="1"/>
  <c r="E48" i="17" s="1"/>
  <c r="E51" i="17" s="1"/>
  <c r="E37" i="17" l="1"/>
  <c r="E41" i="17" s="1"/>
  <c r="E45" i="17" s="1"/>
  <c r="E49" i="17" s="1"/>
  <c r="E36" i="17"/>
</calcChain>
</file>

<file path=xl/sharedStrings.xml><?xml version="1.0" encoding="utf-8"?>
<sst xmlns="http://schemas.openxmlformats.org/spreadsheetml/2006/main" count="117" uniqueCount="106">
  <si>
    <t>Площа кв.м</t>
  </si>
  <si>
    <t>На 1 місяць</t>
  </si>
  <si>
    <t>За 1кв.м</t>
  </si>
  <si>
    <t>І.</t>
  </si>
  <si>
    <t>-</t>
  </si>
  <si>
    <t>Надходження від власників квартир</t>
  </si>
  <si>
    <t>Сервітут</t>
  </si>
  <si>
    <t>Нарахування на фонд оплати праці</t>
  </si>
  <si>
    <t>1.1</t>
  </si>
  <si>
    <t>2.1</t>
  </si>
  <si>
    <t>Надходження від нежитлових приміщень</t>
  </si>
  <si>
    <t>ТОВ "Корбіна"</t>
  </si>
  <si>
    <t>ТОВ "КОМ"</t>
  </si>
  <si>
    <t>ТОВ "Білінк"</t>
  </si>
  <si>
    <t>1.2</t>
  </si>
  <si>
    <t>3.1</t>
  </si>
  <si>
    <t>3.2</t>
  </si>
  <si>
    <t>3.3</t>
  </si>
  <si>
    <t>2.3</t>
  </si>
  <si>
    <t>Витрати на навчання</t>
  </si>
  <si>
    <t>Статті витрат</t>
  </si>
  <si>
    <t>Загальна площа</t>
  </si>
  <si>
    <t>Тариф на обслуговування</t>
  </si>
  <si>
    <t>Статті надходжень</t>
  </si>
  <si>
    <t>ІІ.</t>
  </si>
  <si>
    <t>Витрати на обслуговування будинка:</t>
  </si>
  <si>
    <t>Витрати з технічного обслуговування внутрішньобудинкових систем ГВП і ХВП, водовідведення, теплопостачання та зливової каналізації</t>
  </si>
  <si>
    <t>Оренда приміщень</t>
  </si>
  <si>
    <t>Загальна площа квартир будинка</t>
  </si>
  <si>
    <t>Загальна площа нежитлових приміщень будинка</t>
  </si>
  <si>
    <t>Фонд оплати праці</t>
  </si>
  <si>
    <t>Витрати на оплату праці</t>
  </si>
  <si>
    <t>3.5</t>
  </si>
  <si>
    <t>3.4</t>
  </si>
  <si>
    <t>Всього внески на управління будинком</t>
  </si>
  <si>
    <t xml:space="preserve">Надходження всього: </t>
  </si>
  <si>
    <t>Прибирання будинку та прибуд.території</t>
  </si>
  <si>
    <t>Витрати з вивезення  твердих побутових відходів</t>
  </si>
  <si>
    <t>2.4</t>
  </si>
  <si>
    <t>2.6</t>
  </si>
  <si>
    <t>Прибирання і вивезення снігу, посипання частини прибудинкової території, призначеної для проїзду, протиожеледними сумішами (зима), озеленення (весна-літо)</t>
  </si>
  <si>
    <t>Бухгалтерські послуги</t>
  </si>
  <si>
    <t>Господарські витрати</t>
  </si>
  <si>
    <t>Витрати на електропостачання</t>
  </si>
  <si>
    <t>Витрати на водопостаання та водовідведення</t>
  </si>
  <si>
    <t>Витрати на утримання акваріуму</t>
  </si>
  <si>
    <t xml:space="preserve">Витрати на придбання миючих засобів та матеріалів </t>
  </si>
  <si>
    <t>3.6</t>
  </si>
  <si>
    <t xml:space="preserve">Витрати на придбання господарських товарів та інвентаря </t>
  </si>
  <si>
    <t>Адміністративні витрати</t>
  </si>
  <si>
    <t>4.1</t>
  </si>
  <si>
    <t>4.2</t>
  </si>
  <si>
    <t>Витрати на оплату онлайн сервісів та програм, ремонт та обслуговування  компьютерної техніки</t>
  </si>
  <si>
    <t>Канцтовари</t>
  </si>
  <si>
    <t>4.3</t>
  </si>
  <si>
    <t>Послуги банка</t>
  </si>
  <si>
    <t>4.4</t>
  </si>
  <si>
    <t>4.5</t>
  </si>
  <si>
    <t>Юридичні послуги</t>
  </si>
  <si>
    <t>5</t>
  </si>
  <si>
    <t>7</t>
  </si>
  <si>
    <t xml:space="preserve">Витрати всього </t>
  </si>
  <si>
    <t>Поточний ремонт</t>
  </si>
  <si>
    <t>Витрати на охорону (консьерж)</t>
  </si>
  <si>
    <t>Кількість приміщень</t>
  </si>
  <si>
    <t>2.7</t>
  </si>
  <si>
    <t>Витрати на обслуговування системи пожежотушіння</t>
  </si>
  <si>
    <t>Ремонтний фонд</t>
  </si>
  <si>
    <t xml:space="preserve">Додаток 1 до Кошторису </t>
  </si>
  <si>
    <t xml:space="preserve">Штатний розклад                                                                                                                                                                                  ОСББ «СУСІДИ, Чорновола-20» </t>
  </si>
  <si>
    <t>Посада</t>
  </si>
  <si>
    <t>кількість штатних одиниць, осіб</t>
  </si>
  <si>
    <t>Фонд оплати праці,  грн.  в місяць</t>
  </si>
  <si>
    <t>ПДФО</t>
  </si>
  <si>
    <t>Військовий збір</t>
  </si>
  <si>
    <t>Фонд оплати праці без податків,  грн.   в місяць</t>
  </si>
  <si>
    <t>Голова правління</t>
  </si>
  <si>
    <t>Разом , грн. в місяць</t>
  </si>
  <si>
    <t xml:space="preserve">Голова Правління </t>
  </si>
  <si>
    <t>______________________</t>
  </si>
  <si>
    <t>ЗАТВЕРДЖЕНО
Загальними зборами 
ОСББ «АДМІРАЛ 1Г» 
Протокол №__ від ___ _________ 2021р.</t>
  </si>
  <si>
    <t>ПрАТ"Київстар"</t>
  </si>
  <si>
    <t>ЕСВ</t>
  </si>
  <si>
    <t>На рік</t>
  </si>
  <si>
    <t>____________________________</t>
  </si>
  <si>
    <t>2.8</t>
  </si>
  <si>
    <t xml:space="preserve">Технічне обслуговування ліфтів </t>
  </si>
  <si>
    <t>Витрати на охорону "Тривожна кнопка"</t>
  </si>
  <si>
    <t>ЗАТВЕРДЖЕНО
Загальними зборами 
ОСББ «АДМІРАЛ 1Г» 
Протокол №__ від ___ ____ 202__р.</t>
  </si>
  <si>
    <t>КОШТОРИС ОСББ "АДМІРАЛ 1Г" НА 2025 РІК</t>
  </si>
  <si>
    <t>Двірник</t>
  </si>
  <si>
    <t>Прибиральниця</t>
  </si>
  <si>
    <t>Прораб</t>
  </si>
  <si>
    <t>Консьєрж</t>
  </si>
  <si>
    <t>Всього</t>
  </si>
  <si>
    <t>Джерела фінансування</t>
  </si>
  <si>
    <t>Охорона</t>
  </si>
  <si>
    <t>Підприємство</t>
  </si>
  <si>
    <t>Послуга</t>
  </si>
  <si>
    <t>2.2</t>
  </si>
  <si>
    <t>2.5</t>
  </si>
  <si>
    <t>ФОП (консьєрж)</t>
  </si>
  <si>
    <t xml:space="preserve">ФОП </t>
  </si>
  <si>
    <t>Адміністратор</t>
  </si>
  <si>
    <t>2.9</t>
  </si>
  <si>
    <t>Витрати на охорону території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</si>
</sst>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ourier New"/>
      <family val="3"/>
      <charset val="204"/>
    </font>
    <font>
      <b/>
      <sz val="12"/>
      <name val="Courier New"/>
      <family val="3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2" fontId="0" fillId="0" borderId="1" xfId="0" applyNumberFormat="1" applyBorder="1"/>
    <xf numFmtId="4" fontId="8" fillId="0" borderId="1" xfId="0" applyNumberFormat="1" applyFont="1" applyBorder="1" applyAlignment="1">
      <alignment vertical="center" wrapText="1"/>
    </xf>
    <xf numFmtId="2" fontId="5" fillId="0" borderId="1" xfId="0" applyNumberFormat="1" applyFont="1" applyBorder="1"/>
    <xf numFmtId="2" fontId="0" fillId="0" borderId="0" xfId="0" applyNumberFormat="1"/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2" fontId="3" fillId="5" borderId="10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2" fontId="3" fillId="4" borderId="10" xfId="0" applyNumberFormat="1" applyFont="1" applyFill="1" applyBorder="1" applyAlignment="1">
      <alignment horizontal="center" vertical="center" wrapText="1"/>
    </xf>
    <xf numFmtId="164" fontId="3" fillId="5" borderId="10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164" fontId="3" fillId="3" borderId="10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/>
    </xf>
    <xf numFmtId="2" fontId="3" fillId="5" borderId="12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0" xfId="0" applyFont="1" applyBorder="1"/>
    <xf numFmtId="0" fontId="3" fillId="0" borderId="13" xfId="0" applyFont="1" applyBorder="1"/>
    <xf numFmtId="2" fontId="6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topLeftCell="A8" workbookViewId="0">
      <selection activeCell="H48" sqref="H48"/>
    </sheetView>
  </sheetViews>
  <sheetFormatPr defaultColWidth="9.109375" defaultRowHeight="14.4" x14ac:dyDescent="0.3"/>
  <cols>
    <col min="1" max="1" width="9.88671875" style="1" bestFit="1" customWidth="1"/>
    <col min="2" max="2" width="45.109375" customWidth="1"/>
    <col min="3" max="3" width="29.6640625" customWidth="1"/>
    <col min="4" max="4" width="30" customWidth="1"/>
    <col min="5" max="5" width="31.33203125" customWidth="1"/>
    <col min="6" max="6" width="22" style="1" customWidth="1"/>
  </cols>
  <sheetData>
    <row r="1" spans="1:7" ht="81.599999999999994" customHeight="1" x14ac:dyDescent="0.3">
      <c r="A1"/>
      <c r="E1" s="83" t="s">
        <v>88</v>
      </c>
      <c r="F1" s="83"/>
      <c r="G1" s="83"/>
    </row>
    <row r="2" spans="1:7" ht="41.4" customHeight="1" x14ac:dyDescent="0.3">
      <c r="A2"/>
      <c r="B2" s="26" t="s">
        <v>89</v>
      </c>
      <c r="C2" s="26"/>
      <c r="E2" s="27"/>
      <c r="F2" s="27"/>
      <c r="G2" s="27"/>
    </row>
    <row r="3" spans="1:7" ht="13.95" customHeight="1" thickBot="1" x14ac:dyDescent="0.35">
      <c r="A3"/>
      <c r="B3" s="26"/>
      <c r="C3" s="26"/>
      <c r="E3" s="27"/>
      <c r="F3" s="27"/>
      <c r="G3" s="27"/>
    </row>
    <row r="4" spans="1:7" ht="16.2" x14ac:dyDescent="0.35">
      <c r="A4" s="2"/>
      <c r="B4" s="30"/>
      <c r="C4" s="36"/>
      <c r="D4" s="31" t="s">
        <v>0</v>
      </c>
      <c r="E4" s="32" t="s">
        <v>64</v>
      </c>
      <c r="F4" s="2"/>
    </row>
    <row r="5" spans="1:7" ht="16.2" x14ac:dyDescent="0.35">
      <c r="A5" s="2"/>
      <c r="B5" s="33" t="s">
        <v>28</v>
      </c>
      <c r="C5" s="37"/>
      <c r="D5" s="29">
        <v>12026.4</v>
      </c>
      <c r="E5" s="75">
        <v>137</v>
      </c>
      <c r="F5" s="2"/>
    </row>
    <row r="6" spans="1:7" ht="32.4" x14ac:dyDescent="0.35">
      <c r="A6" s="2"/>
      <c r="B6" s="33" t="s">
        <v>29</v>
      </c>
      <c r="C6" s="37"/>
      <c r="D6" s="29">
        <v>1305.4000000000001</v>
      </c>
      <c r="E6" s="75">
        <v>6</v>
      </c>
      <c r="F6" s="2"/>
    </row>
    <row r="7" spans="1:7" ht="16.2" x14ac:dyDescent="0.35">
      <c r="A7" s="2"/>
      <c r="B7" s="33" t="s">
        <v>21</v>
      </c>
      <c r="C7" s="37"/>
      <c r="D7" s="29">
        <v>13331.8</v>
      </c>
      <c r="E7" s="75">
        <v>14</v>
      </c>
      <c r="F7" s="2"/>
    </row>
    <row r="8" spans="1:7" ht="16.8" thickBot="1" x14ac:dyDescent="0.4">
      <c r="A8" s="2"/>
      <c r="B8" s="34" t="s">
        <v>22</v>
      </c>
      <c r="C8" s="38"/>
      <c r="D8" s="35">
        <v>16.7</v>
      </c>
      <c r="E8" s="76">
        <v>143</v>
      </c>
      <c r="F8" s="2"/>
    </row>
    <row r="9" spans="1:7" ht="16.2" thickBot="1" x14ac:dyDescent="0.35">
      <c r="A9" s="2"/>
      <c r="B9" s="3"/>
      <c r="C9" s="3"/>
      <c r="D9" s="3"/>
      <c r="E9" s="3"/>
      <c r="F9" s="2"/>
    </row>
    <row r="10" spans="1:7" ht="16.2" x14ac:dyDescent="0.3">
      <c r="A10" s="48"/>
      <c r="B10" s="31" t="s">
        <v>23</v>
      </c>
      <c r="C10" s="31" t="s">
        <v>83</v>
      </c>
      <c r="D10" s="31" t="s">
        <v>1</v>
      </c>
      <c r="E10" s="49" t="s">
        <v>2</v>
      </c>
      <c r="F10"/>
    </row>
    <row r="11" spans="1:7" ht="16.2" x14ac:dyDescent="0.3">
      <c r="A11" s="50" t="s">
        <v>3</v>
      </c>
      <c r="B11" s="39" t="s">
        <v>35</v>
      </c>
      <c r="C11" s="40">
        <f>D11*12</f>
        <v>3065292.7199999997</v>
      </c>
      <c r="D11" s="40">
        <f>D13+D16+D21</f>
        <v>255441.05999999997</v>
      </c>
      <c r="E11" s="51" t="s">
        <v>4</v>
      </c>
      <c r="F11"/>
    </row>
    <row r="12" spans="1:7" ht="15.6" x14ac:dyDescent="0.3">
      <c r="A12" s="52"/>
      <c r="B12" s="28"/>
      <c r="C12" s="41"/>
      <c r="D12" s="42"/>
      <c r="E12" s="53"/>
      <c r="F12"/>
    </row>
    <row r="13" spans="1:7" ht="32.4" x14ac:dyDescent="0.3">
      <c r="A13" s="54"/>
      <c r="B13" s="44" t="s">
        <v>34</v>
      </c>
      <c r="C13" s="45">
        <f>D13*12</f>
        <v>2671692.7199999997</v>
      </c>
      <c r="D13" s="45">
        <f>D14+D15</f>
        <v>222641.05999999997</v>
      </c>
      <c r="E13" s="55"/>
      <c r="F13"/>
    </row>
    <row r="14" spans="1:7" s="6" customFormat="1" ht="32.4" x14ac:dyDescent="0.3">
      <c r="A14" s="56">
        <v>1</v>
      </c>
      <c r="B14" s="9" t="s">
        <v>5</v>
      </c>
      <c r="C14" s="10">
        <f t="shared" ref="C14:C21" si="0">D14*12</f>
        <v>2410090.5599999996</v>
      </c>
      <c r="D14" s="10">
        <f>E14*D5</f>
        <v>200840.87999999998</v>
      </c>
      <c r="E14" s="57">
        <v>16.7</v>
      </c>
    </row>
    <row r="15" spans="1:7" s="6" customFormat="1" ht="32.4" x14ac:dyDescent="0.3">
      <c r="A15" s="56">
        <v>2</v>
      </c>
      <c r="B15" s="9" t="s">
        <v>10</v>
      </c>
      <c r="C15" s="10">
        <f t="shared" si="0"/>
        <v>261602.16</v>
      </c>
      <c r="D15" s="10">
        <f>E15*D6</f>
        <v>21800.18</v>
      </c>
      <c r="E15" s="57">
        <v>16.7</v>
      </c>
    </row>
    <row r="16" spans="1:7" ht="16.2" x14ac:dyDescent="0.3">
      <c r="A16" s="54">
        <v>3</v>
      </c>
      <c r="B16" s="44" t="s">
        <v>6</v>
      </c>
      <c r="C16" s="45">
        <f t="shared" si="0"/>
        <v>28800</v>
      </c>
      <c r="D16" s="43">
        <f>D17+D18+D19+D20</f>
        <v>2400</v>
      </c>
      <c r="E16" s="43"/>
      <c r="F16"/>
    </row>
    <row r="17" spans="1:6" ht="16.2" x14ac:dyDescent="0.3">
      <c r="A17" s="58" t="s">
        <v>15</v>
      </c>
      <c r="B17" s="7" t="s">
        <v>11</v>
      </c>
      <c r="C17" s="10">
        <f t="shared" si="0"/>
        <v>9600</v>
      </c>
      <c r="D17" s="24">
        <v>800</v>
      </c>
      <c r="E17" s="53"/>
      <c r="F17"/>
    </row>
    <row r="18" spans="1:6" ht="16.2" x14ac:dyDescent="0.3">
      <c r="A18" s="58" t="s">
        <v>16</v>
      </c>
      <c r="B18" s="7" t="s">
        <v>12</v>
      </c>
      <c r="C18" s="10">
        <f t="shared" si="0"/>
        <v>4800</v>
      </c>
      <c r="D18" s="24">
        <v>400</v>
      </c>
      <c r="E18" s="53"/>
      <c r="F18"/>
    </row>
    <row r="19" spans="1:6" ht="16.2" x14ac:dyDescent="0.3">
      <c r="A19" s="58" t="s">
        <v>17</v>
      </c>
      <c r="B19" s="7" t="s">
        <v>13</v>
      </c>
      <c r="C19" s="10">
        <f>D19*12</f>
        <v>8400</v>
      </c>
      <c r="D19" s="24">
        <v>700</v>
      </c>
      <c r="E19" s="53"/>
      <c r="F19"/>
    </row>
    <row r="20" spans="1:6" ht="16.2" x14ac:dyDescent="0.3">
      <c r="A20" s="58" t="s">
        <v>33</v>
      </c>
      <c r="B20" s="7" t="s">
        <v>81</v>
      </c>
      <c r="C20" s="10">
        <f t="shared" si="0"/>
        <v>6000</v>
      </c>
      <c r="D20" s="24">
        <v>500</v>
      </c>
      <c r="E20" s="53"/>
      <c r="F20"/>
    </row>
    <row r="21" spans="1:6" ht="16.2" x14ac:dyDescent="0.35">
      <c r="A21" s="59" t="s">
        <v>32</v>
      </c>
      <c r="B21" s="46" t="s">
        <v>27</v>
      </c>
      <c r="C21" s="45">
        <f t="shared" si="0"/>
        <v>364800</v>
      </c>
      <c r="D21" s="47">
        <v>30400</v>
      </c>
      <c r="E21" s="60"/>
      <c r="F21"/>
    </row>
    <row r="22" spans="1:6" ht="16.2" x14ac:dyDescent="0.3">
      <c r="A22" s="52"/>
      <c r="B22" s="24" t="s">
        <v>20</v>
      </c>
      <c r="C22" s="8"/>
      <c r="D22" s="24" t="s">
        <v>1</v>
      </c>
      <c r="E22" s="61" t="s">
        <v>2</v>
      </c>
      <c r="F22"/>
    </row>
    <row r="23" spans="1:6" ht="16.2" x14ac:dyDescent="0.3">
      <c r="A23" s="50" t="s">
        <v>24</v>
      </c>
      <c r="B23" s="39" t="s">
        <v>61</v>
      </c>
      <c r="C23" s="40">
        <f>D23*12</f>
        <v>3065292.7199999997</v>
      </c>
      <c r="D23" s="40">
        <f>D24+D27+D37+D44+D50+D51+D52</f>
        <v>255441.06</v>
      </c>
      <c r="E23" s="62">
        <v>16.7</v>
      </c>
      <c r="F23"/>
    </row>
    <row r="24" spans="1:6" ht="16.2" x14ac:dyDescent="0.3">
      <c r="A24" s="54">
        <v>1</v>
      </c>
      <c r="B24" s="44" t="s">
        <v>31</v>
      </c>
      <c r="C24" s="45">
        <f>D24*12</f>
        <v>592020</v>
      </c>
      <c r="D24" s="45">
        <f>D25+D26</f>
        <v>49335</v>
      </c>
      <c r="E24" s="63">
        <f>E23/D23*D24</f>
        <v>3.2253800544047224</v>
      </c>
      <c r="F24"/>
    </row>
    <row r="25" spans="1:6" ht="16.2" x14ac:dyDescent="0.3">
      <c r="A25" s="64" t="s">
        <v>8</v>
      </c>
      <c r="B25" s="9" t="s">
        <v>30</v>
      </c>
      <c r="C25" s="10">
        <f t="shared" ref="C25:C36" si="1">D25*12</f>
        <v>420420</v>
      </c>
      <c r="D25" s="10">
        <v>35035</v>
      </c>
      <c r="E25" s="65">
        <f t="shared" ref="E25:E26" si="2">E24/D24*D25</f>
        <v>2.2904872850120492</v>
      </c>
      <c r="F25"/>
    </row>
    <row r="26" spans="1:6" ht="16.2" x14ac:dyDescent="0.3">
      <c r="A26" s="58" t="s">
        <v>14</v>
      </c>
      <c r="B26" s="7" t="s">
        <v>7</v>
      </c>
      <c r="C26" s="10">
        <f t="shared" si="1"/>
        <v>171600</v>
      </c>
      <c r="D26" s="8">
        <v>14300</v>
      </c>
      <c r="E26" s="65">
        <f t="shared" si="2"/>
        <v>0.93489276939267318</v>
      </c>
      <c r="F26"/>
    </row>
    <row r="27" spans="1:6" ht="33" customHeight="1" x14ac:dyDescent="0.3">
      <c r="A27" s="54">
        <v>2</v>
      </c>
      <c r="B27" s="44" t="s">
        <v>25</v>
      </c>
      <c r="C27" s="45">
        <f t="shared" si="1"/>
        <v>1848240</v>
      </c>
      <c r="D27" s="45">
        <f>SUM(D28:D36)</f>
        <v>154020</v>
      </c>
      <c r="E27" s="63">
        <f>E23/D23*D27</f>
        <v>10.069383520409756</v>
      </c>
      <c r="F27"/>
    </row>
    <row r="28" spans="1:6" ht="46.5" customHeight="1" x14ac:dyDescent="0.3">
      <c r="A28" s="64" t="s">
        <v>9</v>
      </c>
      <c r="B28" s="9" t="s">
        <v>36</v>
      </c>
      <c r="C28" s="10">
        <f t="shared" si="1"/>
        <v>600000</v>
      </c>
      <c r="D28" s="10">
        <v>50000</v>
      </c>
      <c r="E28" s="65">
        <f t="shared" ref="E28:E50" si="3">E24/D24*D28</f>
        <v>3.2688558370373189</v>
      </c>
      <c r="F28"/>
    </row>
    <row r="29" spans="1:6" s="6" customFormat="1" ht="30" customHeight="1" x14ac:dyDescent="0.3">
      <c r="A29" s="64" t="s">
        <v>99</v>
      </c>
      <c r="B29" s="9" t="s">
        <v>63</v>
      </c>
      <c r="C29" s="10">
        <f>D29*12</f>
        <v>552840</v>
      </c>
      <c r="D29" s="10">
        <v>46070</v>
      </c>
      <c r="E29" s="65">
        <f t="shared" si="3"/>
        <v>3.0119237682461857</v>
      </c>
    </row>
    <row r="30" spans="1:6" ht="55.5" customHeight="1" x14ac:dyDescent="0.3">
      <c r="A30" s="58" t="s">
        <v>18</v>
      </c>
      <c r="B30" s="7" t="s">
        <v>37</v>
      </c>
      <c r="C30" s="10">
        <f t="shared" si="1"/>
        <v>132000</v>
      </c>
      <c r="D30" s="8">
        <v>11000</v>
      </c>
      <c r="E30" s="65">
        <f>E25/D25*D30</f>
        <v>0.71914828414821019</v>
      </c>
      <c r="F30"/>
    </row>
    <row r="31" spans="1:6" ht="16.2" x14ac:dyDescent="0.3">
      <c r="A31" s="58" t="s">
        <v>38</v>
      </c>
      <c r="B31" s="7" t="s">
        <v>86</v>
      </c>
      <c r="C31" s="10">
        <f t="shared" si="1"/>
        <v>115200</v>
      </c>
      <c r="D31" s="10">
        <v>9600</v>
      </c>
      <c r="E31" s="65">
        <f>E26/D26*D31</f>
        <v>0.62762032071116525</v>
      </c>
      <c r="F31"/>
    </row>
    <row r="32" spans="1:6" ht="107.25" customHeight="1" x14ac:dyDescent="0.3">
      <c r="A32" s="58" t="s">
        <v>100</v>
      </c>
      <c r="B32" s="7" t="s">
        <v>26</v>
      </c>
      <c r="C32" s="10">
        <f t="shared" si="1"/>
        <v>132000</v>
      </c>
      <c r="D32" s="10">
        <v>11000</v>
      </c>
      <c r="E32" s="65">
        <f>E27/D27*D32</f>
        <v>0.71914828414821019</v>
      </c>
      <c r="F32"/>
    </row>
    <row r="33" spans="1:6" ht="43.5" customHeight="1" x14ac:dyDescent="0.3">
      <c r="A33" s="58" t="s">
        <v>39</v>
      </c>
      <c r="B33" s="7" t="s">
        <v>87</v>
      </c>
      <c r="C33" s="10">
        <f t="shared" si="1"/>
        <v>10200</v>
      </c>
      <c r="D33" s="8">
        <v>850</v>
      </c>
      <c r="E33" s="65">
        <f>E28/D28*D33</f>
        <v>5.5570549229634419E-2</v>
      </c>
      <c r="F33"/>
    </row>
    <row r="34" spans="1:6" ht="43.5" customHeight="1" x14ac:dyDescent="0.3">
      <c r="A34" s="58" t="s">
        <v>65</v>
      </c>
      <c r="B34" s="7" t="s">
        <v>66</v>
      </c>
      <c r="C34" s="10">
        <f t="shared" si="1"/>
        <v>78000</v>
      </c>
      <c r="D34" s="10">
        <v>6500</v>
      </c>
      <c r="E34" s="65">
        <f>E30/D30*D34</f>
        <v>0.42495125881485146</v>
      </c>
      <c r="F34"/>
    </row>
    <row r="35" spans="1:6" ht="42" customHeight="1" x14ac:dyDescent="0.3">
      <c r="A35" s="58" t="s">
        <v>85</v>
      </c>
      <c r="B35" s="7" t="s">
        <v>41</v>
      </c>
      <c r="C35" s="10">
        <f t="shared" si="1"/>
        <v>120000</v>
      </c>
      <c r="D35" s="8">
        <v>10000</v>
      </c>
      <c r="E35" s="65">
        <f>E31/D31*D35</f>
        <v>0.65377116740746377</v>
      </c>
      <c r="F35"/>
    </row>
    <row r="36" spans="1:6" ht="42" customHeight="1" x14ac:dyDescent="0.3">
      <c r="A36" s="58" t="s">
        <v>104</v>
      </c>
      <c r="B36" s="7" t="s">
        <v>105</v>
      </c>
      <c r="C36" s="10">
        <f t="shared" si="1"/>
        <v>108000</v>
      </c>
      <c r="D36" s="8">
        <v>9000</v>
      </c>
      <c r="E36" s="65">
        <f>E32/D32*D36</f>
        <v>0.58839405066671735</v>
      </c>
      <c r="F36"/>
    </row>
    <row r="37" spans="1:6" ht="33" customHeight="1" x14ac:dyDescent="0.3">
      <c r="A37" s="54">
        <v>3</v>
      </c>
      <c r="B37" s="44" t="s">
        <v>42</v>
      </c>
      <c r="C37" s="45">
        <f>D37*12</f>
        <v>297600</v>
      </c>
      <c r="D37" s="45">
        <f>SUM(D38:D43)</f>
        <v>24800</v>
      </c>
      <c r="E37" s="63">
        <f>E32/D32*D37</f>
        <v>1.6213524951705101</v>
      </c>
      <c r="F37"/>
    </row>
    <row r="38" spans="1:6" s="6" customFormat="1" ht="33" customHeight="1" x14ac:dyDescent="0.3">
      <c r="A38" s="64" t="s">
        <v>15</v>
      </c>
      <c r="B38" s="9" t="s">
        <v>43</v>
      </c>
      <c r="C38" s="10">
        <f t="shared" ref="C38:C51" si="4">D38*12</f>
        <v>180000</v>
      </c>
      <c r="D38" s="10">
        <v>15000</v>
      </c>
      <c r="E38" s="65">
        <f>E33/D33*D38</f>
        <v>0.98065675111119566</v>
      </c>
    </row>
    <row r="39" spans="1:6" s="6" customFormat="1" ht="33" customHeight="1" x14ac:dyDescent="0.3">
      <c r="A39" s="64" t="s">
        <v>16</v>
      </c>
      <c r="B39" s="9" t="s">
        <v>44</v>
      </c>
      <c r="C39" s="10">
        <f t="shared" si="4"/>
        <v>21600</v>
      </c>
      <c r="D39" s="10">
        <v>1800</v>
      </c>
      <c r="E39" s="65">
        <f>E34/D34*D39</f>
        <v>0.11767881013334348</v>
      </c>
    </row>
    <row r="40" spans="1:6" ht="97.2" x14ac:dyDescent="0.3">
      <c r="A40" s="58" t="s">
        <v>17</v>
      </c>
      <c r="B40" s="7" t="s">
        <v>40</v>
      </c>
      <c r="C40" s="10">
        <f t="shared" si="4"/>
        <v>36000</v>
      </c>
      <c r="D40" s="8">
        <v>3000</v>
      </c>
      <c r="E40" s="65">
        <f>E35/D35*D40</f>
        <v>0.19613135022223913</v>
      </c>
      <c r="F40"/>
    </row>
    <row r="41" spans="1:6" ht="16.2" x14ac:dyDescent="0.3">
      <c r="A41" s="58" t="s">
        <v>33</v>
      </c>
      <c r="B41" s="7" t="s">
        <v>45</v>
      </c>
      <c r="C41" s="10">
        <f t="shared" si="4"/>
        <v>12000</v>
      </c>
      <c r="D41" s="8">
        <v>1000</v>
      </c>
      <c r="E41" s="65">
        <f t="shared" si="3"/>
        <v>6.537711674074638E-2</v>
      </c>
      <c r="F41"/>
    </row>
    <row r="42" spans="1:6" ht="32.4" x14ac:dyDescent="0.3">
      <c r="A42" s="58" t="s">
        <v>32</v>
      </c>
      <c r="B42" s="7" t="s">
        <v>46</v>
      </c>
      <c r="C42" s="10">
        <f t="shared" si="4"/>
        <v>9600</v>
      </c>
      <c r="D42" s="8">
        <v>800</v>
      </c>
      <c r="E42" s="65">
        <f t="shared" si="3"/>
        <v>5.2301693392597104E-2</v>
      </c>
      <c r="F42"/>
    </row>
    <row r="43" spans="1:6" ht="48.6" x14ac:dyDescent="0.3">
      <c r="A43" s="64" t="s">
        <v>47</v>
      </c>
      <c r="B43" s="9" t="s">
        <v>48</v>
      </c>
      <c r="C43" s="10">
        <f t="shared" si="4"/>
        <v>38400</v>
      </c>
      <c r="D43" s="10">
        <v>3200</v>
      </c>
      <c r="E43" s="65">
        <f t="shared" si="3"/>
        <v>0.20920677357038842</v>
      </c>
      <c r="F43"/>
    </row>
    <row r="44" spans="1:6" ht="33" customHeight="1" x14ac:dyDescent="0.3">
      <c r="A44" s="54">
        <v>4</v>
      </c>
      <c r="B44" s="44" t="s">
        <v>49</v>
      </c>
      <c r="C44" s="45">
        <f t="shared" si="4"/>
        <v>27360</v>
      </c>
      <c r="D44" s="45">
        <f>SUM(D45:D49)</f>
        <v>2280</v>
      </c>
      <c r="E44" s="63">
        <f t="shared" si="3"/>
        <v>0.14905982616890173</v>
      </c>
      <c r="F44"/>
    </row>
    <row r="45" spans="1:6" ht="74.25" customHeight="1" x14ac:dyDescent="0.3">
      <c r="A45" s="64" t="s">
        <v>50</v>
      </c>
      <c r="B45" s="9" t="s">
        <v>52</v>
      </c>
      <c r="C45" s="10">
        <f t="shared" si="4"/>
        <v>12000</v>
      </c>
      <c r="D45" s="10">
        <v>1000</v>
      </c>
      <c r="E45" s="65">
        <f t="shared" si="3"/>
        <v>6.537711674074638E-2</v>
      </c>
      <c r="F45"/>
    </row>
    <row r="46" spans="1:6" ht="33" customHeight="1" x14ac:dyDescent="0.3">
      <c r="A46" s="64" t="s">
        <v>51</v>
      </c>
      <c r="B46" s="9" t="s">
        <v>53</v>
      </c>
      <c r="C46" s="10">
        <f t="shared" si="4"/>
        <v>3600</v>
      </c>
      <c r="D46" s="10">
        <v>300</v>
      </c>
      <c r="E46" s="65">
        <f t="shared" si="3"/>
        <v>1.9613135022223914E-2</v>
      </c>
      <c r="F46"/>
    </row>
    <row r="47" spans="1:6" ht="33" customHeight="1" x14ac:dyDescent="0.3">
      <c r="A47" s="64" t="s">
        <v>54</v>
      </c>
      <c r="B47" s="9" t="s">
        <v>55</v>
      </c>
      <c r="C47" s="10">
        <f t="shared" si="4"/>
        <v>7200</v>
      </c>
      <c r="D47" s="10">
        <v>600</v>
      </c>
      <c r="E47" s="65">
        <f t="shared" si="3"/>
        <v>3.9226270044447828E-2</v>
      </c>
      <c r="F47"/>
    </row>
    <row r="48" spans="1:6" ht="16.2" x14ac:dyDescent="0.3">
      <c r="A48" s="58" t="s">
        <v>56</v>
      </c>
      <c r="B48" s="7" t="s">
        <v>19</v>
      </c>
      <c r="C48" s="10">
        <f t="shared" si="4"/>
        <v>960</v>
      </c>
      <c r="D48" s="8">
        <v>80</v>
      </c>
      <c r="E48" s="65">
        <f t="shared" si="3"/>
        <v>5.2301693392597104E-3</v>
      </c>
      <c r="F48"/>
    </row>
    <row r="49" spans="1:6" ht="30" customHeight="1" x14ac:dyDescent="0.3">
      <c r="A49" s="58" t="s">
        <v>57</v>
      </c>
      <c r="B49" s="7" t="s">
        <v>58</v>
      </c>
      <c r="C49" s="10">
        <f t="shared" si="4"/>
        <v>3600</v>
      </c>
      <c r="D49" s="8">
        <v>300</v>
      </c>
      <c r="E49" s="65">
        <f t="shared" si="3"/>
        <v>1.9613135022223914E-2</v>
      </c>
      <c r="F49"/>
    </row>
    <row r="50" spans="1:6" s="6" customFormat="1" ht="30" customHeight="1" x14ac:dyDescent="0.3">
      <c r="A50" s="66" t="s">
        <v>59</v>
      </c>
      <c r="B50" s="22" t="s">
        <v>62</v>
      </c>
      <c r="C50" s="45">
        <f t="shared" si="4"/>
        <v>76200.72</v>
      </c>
      <c r="D50" s="23">
        <v>6350.06</v>
      </c>
      <c r="E50" s="67">
        <f t="shared" si="3"/>
        <v>0.41514861393074398</v>
      </c>
    </row>
    <row r="51" spans="1:6" ht="28.5" customHeight="1" x14ac:dyDescent="0.3">
      <c r="A51" s="68" t="s">
        <v>60</v>
      </c>
      <c r="B51" s="4" t="s">
        <v>67</v>
      </c>
      <c r="C51" s="45">
        <f t="shared" si="4"/>
        <v>223872</v>
      </c>
      <c r="D51" s="5">
        <v>18656</v>
      </c>
      <c r="E51" s="67">
        <f>E48/D48*D51</f>
        <v>1.2196754899153643</v>
      </c>
      <c r="F51"/>
    </row>
    <row r="52" spans="1:6" ht="28.5" customHeight="1" thickBot="1" x14ac:dyDescent="0.35">
      <c r="A52" s="69"/>
      <c r="B52" s="70"/>
      <c r="C52" s="71"/>
      <c r="D52" s="72"/>
      <c r="E52" s="73"/>
      <c r="F52"/>
    </row>
    <row r="54" spans="1:6" ht="16.2" x14ac:dyDescent="0.35">
      <c r="A54" s="84" t="s">
        <v>78</v>
      </c>
      <c r="B54" s="84"/>
      <c r="C54" s="74" t="s">
        <v>84</v>
      </c>
      <c r="E54" s="1"/>
      <c r="F54"/>
    </row>
  </sheetData>
  <mergeCells count="2">
    <mergeCell ref="E1:G1"/>
    <mergeCell ref="A54:B54"/>
  </mergeCells>
  <phoneticPr fontId="10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6DEE-B301-4464-8F6F-E0FBE01E3597}">
  <dimension ref="A2:C16"/>
  <sheetViews>
    <sheetView workbookViewId="0">
      <selection activeCell="I16" sqref="I16"/>
    </sheetView>
  </sheetViews>
  <sheetFormatPr defaultRowHeight="14.4" x14ac:dyDescent="0.3"/>
  <cols>
    <col min="1" max="1" width="21.77734375" customWidth="1"/>
    <col min="2" max="2" width="11.21875" customWidth="1"/>
    <col min="3" max="3" width="12.88671875" customWidth="1"/>
  </cols>
  <sheetData>
    <row r="2" spans="1:3" ht="52.8" x14ac:dyDescent="0.3">
      <c r="A2" s="79" t="s">
        <v>70</v>
      </c>
      <c r="B2" s="80" t="s">
        <v>71</v>
      </c>
      <c r="C2" s="13" t="s">
        <v>72</v>
      </c>
    </row>
    <row r="3" spans="1:3" x14ac:dyDescent="0.3">
      <c r="A3" s="15" t="s">
        <v>90</v>
      </c>
      <c r="B3" s="82">
        <v>1</v>
      </c>
      <c r="C3" s="77">
        <v>13500</v>
      </c>
    </row>
    <row r="4" spans="1:3" x14ac:dyDescent="0.3">
      <c r="A4" s="15" t="s">
        <v>91</v>
      </c>
      <c r="B4" s="82">
        <v>1</v>
      </c>
      <c r="C4" s="77">
        <v>11500</v>
      </c>
    </row>
    <row r="5" spans="1:3" x14ac:dyDescent="0.3">
      <c r="A5" s="15" t="s">
        <v>92</v>
      </c>
      <c r="B5" s="82">
        <v>1</v>
      </c>
      <c r="C5" s="77">
        <v>9500</v>
      </c>
    </row>
    <row r="6" spans="1:3" x14ac:dyDescent="0.3">
      <c r="A6" s="15" t="s">
        <v>93</v>
      </c>
      <c r="B6" s="82">
        <v>4</v>
      </c>
      <c r="C6" s="77">
        <v>37860</v>
      </c>
    </row>
    <row r="7" spans="1:3" x14ac:dyDescent="0.3">
      <c r="A7" s="15" t="s">
        <v>103</v>
      </c>
      <c r="B7" s="82">
        <v>1</v>
      </c>
      <c r="C7" s="77">
        <v>8000</v>
      </c>
    </row>
    <row r="8" spans="1:3" x14ac:dyDescent="0.3">
      <c r="A8" s="81" t="s">
        <v>94</v>
      </c>
      <c r="B8" s="13">
        <v>7</v>
      </c>
      <c r="C8" s="78">
        <f>SUM(C3:C7)</f>
        <v>80360</v>
      </c>
    </row>
    <row r="11" spans="1:3" x14ac:dyDescent="0.3">
      <c r="A11" t="s">
        <v>95</v>
      </c>
    </row>
    <row r="12" spans="1:3" x14ac:dyDescent="0.3">
      <c r="A12" t="s">
        <v>97</v>
      </c>
      <c r="B12" t="s">
        <v>98</v>
      </c>
    </row>
    <row r="13" spans="1:3" x14ac:dyDescent="0.3">
      <c r="A13" t="s">
        <v>96</v>
      </c>
      <c r="B13">
        <v>18000</v>
      </c>
      <c r="C13">
        <v>14000</v>
      </c>
    </row>
    <row r="14" spans="1:3" x14ac:dyDescent="0.3">
      <c r="A14" t="s">
        <v>102</v>
      </c>
      <c r="B14">
        <v>50000</v>
      </c>
      <c r="C14">
        <v>42500</v>
      </c>
    </row>
    <row r="15" spans="1:3" x14ac:dyDescent="0.3">
      <c r="A15" t="s">
        <v>101</v>
      </c>
      <c r="B15">
        <v>28070</v>
      </c>
      <c r="C15">
        <v>23860</v>
      </c>
    </row>
    <row r="16" spans="1:3" x14ac:dyDescent="0.3">
      <c r="B16">
        <f>SUM(B13:B15)</f>
        <v>96070</v>
      </c>
      <c r="C16">
        <f>SUM(C13:C15)</f>
        <v>80360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workbookViewId="0">
      <selection activeCell="G11" sqref="G11"/>
    </sheetView>
  </sheetViews>
  <sheetFormatPr defaultRowHeight="14.4" x14ac:dyDescent="0.3"/>
  <cols>
    <col min="1" max="1" width="22.109375" customWidth="1"/>
    <col min="2" max="2" width="13.6640625" customWidth="1"/>
    <col min="3" max="3" width="10.33203125" customWidth="1"/>
    <col min="4" max="4" width="12" customWidth="1"/>
    <col min="5" max="5" width="10" customWidth="1"/>
    <col min="6" max="6" width="15" customWidth="1"/>
    <col min="7" max="7" width="13.109375" customWidth="1"/>
  </cols>
  <sheetData>
    <row r="1" spans="1:7" ht="81.599999999999994" customHeight="1" x14ac:dyDescent="0.3">
      <c r="D1" s="85" t="s">
        <v>80</v>
      </c>
      <c r="E1" s="85"/>
      <c r="F1" s="85"/>
    </row>
    <row r="3" spans="1:7" x14ac:dyDescent="0.3">
      <c r="A3" s="11" t="s">
        <v>68</v>
      </c>
    </row>
    <row r="4" spans="1:7" x14ac:dyDescent="0.3">
      <c r="A4" s="86" t="s">
        <v>69</v>
      </c>
      <c r="B4" s="87"/>
      <c r="C4" s="87"/>
      <c r="D4" s="87"/>
      <c r="E4" s="87"/>
      <c r="F4" s="87"/>
    </row>
    <row r="5" spans="1:7" ht="66" x14ac:dyDescent="0.3">
      <c r="A5" s="12" t="s">
        <v>70</v>
      </c>
      <c r="B5" s="13" t="s">
        <v>71</v>
      </c>
      <c r="C5" s="13" t="s">
        <v>72</v>
      </c>
      <c r="D5" s="14" t="s">
        <v>73</v>
      </c>
      <c r="E5" s="14" t="s">
        <v>74</v>
      </c>
      <c r="F5" s="14" t="s">
        <v>75</v>
      </c>
      <c r="G5" s="25" t="s">
        <v>82</v>
      </c>
    </row>
    <row r="6" spans="1:7" x14ac:dyDescent="0.3">
      <c r="A6" s="15" t="s">
        <v>76</v>
      </c>
      <c r="B6" s="16">
        <v>1</v>
      </c>
      <c r="C6" s="17">
        <v>45500</v>
      </c>
      <c r="D6" s="18">
        <f>C6*18/100</f>
        <v>8190</v>
      </c>
      <c r="E6" s="18">
        <f>C6*5/100</f>
        <v>2275</v>
      </c>
      <c r="F6" s="18">
        <f>C6-D6-E6</f>
        <v>35035</v>
      </c>
      <c r="G6" s="21">
        <f>C6*8.41/100</f>
        <v>3826.55</v>
      </c>
    </row>
    <row r="7" spans="1:7" x14ac:dyDescent="0.3">
      <c r="A7" s="88" t="s">
        <v>77</v>
      </c>
      <c r="B7" s="89"/>
      <c r="C7" s="19">
        <f>SUM(C6:C6)</f>
        <v>45500</v>
      </c>
      <c r="D7" s="20">
        <f t="shared" ref="D7" si="0">C7*18/100</f>
        <v>8190</v>
      </c>
      <c r="E7" s="20">
        <f>C7*5/100</f>
        <v>2275</v>
      </c>
      <c r="F7" s="20">
        <f t="shared" ref="F7" si="1">C7-D7-E7</f>
        <v>35035</v>
      </c>
      <c r="G7" s="21">
        <f>SUM(G6:G6)</f>
        <v>3826.55</v>
      </c>
    </row>
    <row r="8" spans="1:7" x14ac:dyDescent="0.3">
      <c r="E8" s="21"/>
    </row>
    <row r="10" spans="1:7" x14ac:dyDescent="0.3">
      <c r="A10" t="s">
        <v>78</v>
      </c>
      <c r="B10" t="s">
        <v>79</v>
      </c>
      <c r="E10" s="1"/>
    </row>
    <row r="11" spans="1:7" x14ac:dyDescent="0.3">
      <c r="E11" s="1"/>
    </row>
  </sheetData>
  <mergeCells count="3">
    <mergeCell ref="D1:F1"/>
    <mergeCell ref="A4:F4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16,70</vt:lpstr>
      <vt:lpstr>Зарплата персонала</vt:lpstr>
      <vt:lpstr>Штатний розклад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Сашко</dc:creator>
  <cp:lastModifiedBy>Svitlana Dybchuk</cp:lastModifiedBy>
  <cp:revision/>
  <cp:lastPrinted>2019-03-18T17:59:58Z</cp:lastPrinted>
  <dcterms:created xsi:type="dcterms:W3CDTF">2016-08-27T10:58:35Z</dcterms:created>
  <dcterms:modified xsi:type="dcterms:W3CDTF">2025-12-09T00:06:36Z</dcterms:modified>
</cp:coreProperties>
</file>