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activeTab="1"/>
  </bookViews>
  <sheets>
    <sheet name="11,20" sheetId="17" r:id="rId1"/>
    <sheet name="Виконання кошторису 2022" sheetId="19" r:id="rId2"/>
  </sheets>
  <externalReferences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9" l="1"/>
  <c r="F45" i="19"/>
  <c r="G45" i="19"/>
  <c r="H45" i="19"/>
  <c r="E21" i="19" l="1"/>
  <c r="E45" i="19"/>
  <c r="D45" i="19" l="1"/>
  <c r="P31" i="19"/>
  <c r="P32" i="19"/>
  <c r="P33" i="19"/>
  <c r="P34" i="19"/>
  <c r="P35" i="19"/>
  <c r="P36" i="19"/>
  <c r="P38" i="19"/>
  <c r="P39" i="19"/>
  <c r="P40" i="19"/>
  <c r="P41" i="19"/>
  <c r="P42" i="19"/>
  <c r="P43" i="19"/>
  <c r="P44" i="19"/>
  <c r="P45" i="19"/>
  <c r="P46" i="19"/>
  <c r="P47" i="19"/>
  <c r="P48" i="19"/>
  <c r="P49" i="19"/>
  <c r="P50" i="19"/>
  <c r="P51" i="19"/>
  <c r="E37" i="19"/>
  <c r="F37" i="19"/>
  <c r="G37" i="19"/>
  <c r="H37" i="19"/>
  <c r="I37" i="19"/>
  <c r="J37" i="19"/>
  <c r="K37" i="19"/>
  <c r="L37" i="19"/>
  <c r="M37" i="19"/>
  <c r="N37" i="19"/>
  <c r="O37" i="19"/>
  <c r="D37" i="19"/>
  <c r="D21" i="19"/>
  <c r="D30" i="19"/>
  <c r="O30" i="19"/>
  <c r="N30" i="19"/>
  <c r="M30" i="19"/>
  <c r="L30" i="19"/>
  <c r="K30" i="19"/>
  <c r="J30" i="19"/>
  <c r="I30" i="19"/>
  <c r="H30" i="19"/>
  <c r="G30" i="19"/>
  <c r="F30" i="19"/>
  <c r="E30" i="19"/>
  <c r="C25" i="19"/>
  <c r="O21" i="19"/>
  <c r="N21" i="19"/>
  <c r="M21" i="19"/>
  <c r="L21" i="19"/>
  <c r="K21" i="19"/>
  <c r="J21" i="19"/>
  <c r="I21" i="19"/>
  <c r="G21" i="19"/>
  <c r="F21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O7" i="19"/>
  <c r="N7" i="19"/>
  <c r="M7" i="19"/>
  <c r="L7" i="19"/>
  <c r="K7" i="19"/>
  <c r="J7" i="19"/>
  <c r="I7" i="19"/>
  <c r="H7" i="19"/>
  <c r="G7" i="19"/>
  <c r="F7" i="19"/>
  <c r="E7" i="19"/>
  <c r="D7" i="19"/>
  <c r="O4" i="19"/>
  <c r="O52" i="19" s="1"/>
  <c r="N4" i="19"/>
  <c r="N52" i="19" s="1"/>
  <c r="M4" i="19"/>
  <c r="M2" i="19" s="1"/>
  <c r="L4" i="19"/>
  <c r="L2" i="19" s="1"/>
  <c r="K4" i="19"/>
  <c r="K2" i="19" s="1"/>
  <c r="J4" i="19"/>
  <c r="J52" i="19" s="1"/>
  <c r="I4" i="19"/>
  <c r="I2" i="19" s="1"/>
  <c r="H4" i="19"/>
  <c r="G4" i="19"/>
  <c r="G52" i="19" s="1"/>
  <c r="F4" i="19"/>
  <c r="F52" i="19" s="1"/>
  <c r="E4" i="19"/>
  <c r="E2" i="19" s="1"/>
  <c r="D4" i="19"/>
  <c r="D50" i="17"/>
  <c r="H2" i="19" l="1"/>
  <c r="F17" i="19"/>
  <c r="P37" i="19"/>
  <c r="G17" i="19"/>
  <c r="O17" i="19"/>
  <c r="N17" i="19"/>
  <c r="J17" i="19"/>
  <c r="E17" i="19"/>
  <c r="D2" i="19"/>
  <c r="O2" i="19"/>
  <c r="G2" i="19"/>
  <c r="N2" i="19"/>
  <c r="J2" i="19"/>
  <c r="F2" i="19"/>
  <c r="P30" i="19"/>
  <c r="P21" i="19"/>
  <c r="P7" i="19"/>
  <c r="K52" i="19"/>
  <c r="K17" i="19" s="1"/>
  <c r="P4" i="19"/>
  <c r="P18" i="19"/>
  <c r="D52" i="19"/>
  <c r="D17" i="19" s="1"/>
  <c r="H52" i="19"/>
  <c r="H17" i="19" s="1"/>
  <c r="L52" i="19"/>
  <c r="L17" i="19" s="1"/>
  <c r="E52" i="19"/>
  <c r="I52" i="19"/>
  <c r="I17" i="19" s="1"/>
  <c r="M52" i="19"/>
  <c r="M17" i="19" s="1"/>
  <c r="C36" i="17"/>
  <c r="C31" i="19" s="1"/>
  <c r="C37" i="17"/>
  <c r="C32" i="19" s="1"/>
  <c r="C38" i="17"/>
  <c r="C33" i="19" s="1"/>
  <c r="C39" i="17"/>
  <c r="C34" i="19" s="1"/>
  <c r="C40" i="17"/>
  <c r="C35" i="19" s="1"/>
  <c r="C41" i="17"/>
  <c r="C36" i="19" s="1"/>
  <c r="C43" i="17"/>
  <c r="C38" i="19" s="1"/>
  <c r="C44" i="17"/>
  <c r="C39" i="19" s="1"/>
  <c r="C45" i="17"/>
  <c r="C40" i="19" s="1"/>
  <c r="C46" i="17"/>
  <c r="C41" i="19" s="1"/>
  <c r="C47" i="17"/>
  <c r="C42" i="19" s="1"/>
  <c r="C48" i="17"/>
  <c r="C43" i="19" s="1"/>
  <c r="C49" i="17"/>
  <c r="C44" i="19" s="1"/>
  <c r="C31" i="17"/>
  <c r="C24" i="19" s="1"/>
  <c r="C32" i="17"/>
  <c r="C33" i="17"/>
  <c r="C26" i="19" s="1"/>
  <c r="C34" i="17"/>
  <c r="C27" i="19" s="1"/>
  <c r="C26" i="17"/>
  <c r="C19" i="19" s="1"/>
  <c r="C27" i="17"/>
  <c r="C20" i="19" s="1"/>
  <c r="C29" i="17"/>
  <c r="C22" i="19" s="1"/>
  <c r="C30" i="17"/>
  <c r="C23" i="19" s="1"/>
  <c r="C17" i="17"/>
  <c r="C8" i="19" s="1"/>
  <c r="C18" i="17"/>
  <c r="C9" i="19" s="1"/>
  <c r="C19" i="17"/>
  <c r="C10" i="19" s="1"/>
  <c r="C20" i="17"/>
  <c r="C11" i="19" s="1"/>
  <c r="C21" i="17"/>
  <c r="C12" i="19" s="1"/>
  <c r="D16" i="17"/>
  <c r="C16" i="17" s="1"/>
  <c r="C7" i="19" s="1"/>
  <c r="P52" i="19" l="1"/>
  <c r="P17" i="19"/>
  <c r="P2" i="19"/>
  <c r="D14" i="17"/>
  <c r="C14" i="17" s="1"/>
  <c r="C5" i="19" s="1"/>
  <c r="D22" i="17"/>
  <c r="C22" i="17" s="1"/>
  <c r="C13" i="19" s="1"/>
  <c r="D42" i="17" l="1"/>
  <c r="C42" i="17" s="1"/>
  <c r="C37" i="19" s="1"/>
  <c r="D35" i="17"/>
  <c r="C35" i="17" s="1"/>
  <c r="C30" i="19" s="1"/>
  <c r="D28" i="17"/>
  <c r="C28" i="17" s="1"/>
  <c r="C21" i="19" s="1"/>
  <c r="D15" i="17" l="1"/>
  <c r="C15" i="17" s="1"/>
  <c r="C6" i="19" s="1"/>
  <c r="D25" i="17"/>
  <c r="C25" i="17" l="1"/>
  <c r="C18" i="19" s="1"/>
  <c r="D13" i="17"/>
  <c r="D51" i="17" l="1"/>
  <c r="C13" i="17"/>
  <c r="C4" i="19" s="1"/>
  <c r="D11" i="17"/>
  <c r="C11" i="17" s="1"/>
  <c r="C2" i="19" s="1"/>
  <c r="C50" i="17"/>
  <c r="C45" i="19" s="1"/>
  <c r="D24" i="17"/>
  <c r="H28" i="17" s="1"/>
  <c r="E28" i="17" l="1"/>
  <c r="E26" i="17"/>
  <c r="E27" i="17" s="1"/>
  <c r="E29" i="17" s="1"/>
  <c r="E30" i="17" s="1"/>
  <c r="E31" i="17" s="1"/>
  <c r="E32" i="17" s="1"/>
  <c r="E33" i="17" s="1"/>
  <c r="E34" i="17" s="1"/>
  <c r="E35" i="17" s="1"/>
  <c r="E36" i="17" s="1"/>
  <c r="E37" i="17" s="1"/>
  <c r="E38" i="17" s="1"/>
  <c r="E39" i="17" s="1"/>
  <c r="E40" i="17" s="1"/>
  <c r="E41" i="17" s="1"/>
  <c r="E42" i="17" s="1"/>
  <c r="E43" i="17" s="1"/>
  <c r="E44" i="17" s="1"/>
  <c r="E45" i="17" s="1"/>
  <c r="E46" i="17" s="1"/>
  <c r="E47" i="17" s="1"/>
  <c r="E48" i="17" s="1"/>
  <c r="E25" i="17"/>
  <c r="C51" i="17"/>
  <c r="C52" i="19" s="1"/>
  <c r="F24" i="17"/>
  <c r="C24" i="17"/>
  <c r="C17" i="19" s="1"/>
</calcChain>
</file>

<file path=xl/sharedStrings.xml><?xml version="1.0" encoding="utf-8"?>
<sst xmlns="http://schemas.openxmlformats.org/spreadsheetml/2006/main" count="189" uniqueCount="112">
  <si>
    <t>Площа кв.м</t>
  </si>
  <si>
    <t>На 1 місяць</t>
  </si>
  <si>
    <t>За 1кв.м</t>
  </si>
  <si>
    <t>І.</t>
  </si>
  <si>
    <t>-</t>
  </si>
  <si>
    <t>Надходження від власників квартир</t>
  </si>
  <si>
    <t>Сервітут</t>
  </si>
  <si>
    <t>Нарахування на фонд оплати праці</t>
  </si>
  <si>
    <t>1.1</t>
  </si>
  <si>
    <t>2.1</t>
  </si>
  <si>
    <t>Надходження від нежитлових приміщень</t>
  </si>
  <si>
    <t>ТОВ "Корбіна"</t>
  </si>
  <si>
    <t>ТОВ "КОМ"</t>
  </si>
  <si>
    <t>ТОВ "Білінк"</t>
  </si>
  <si>
    <t>1.2</t>
  </si>
  <si>
    <t>3.1</t>
  </si>
  <si>
    <t>3.2</t>
  </si>
  <si>
    <t>3.3</t>
  </si>
  <si>
    <t>2.3</t>
  </si>
  <si>
    <t>Витрати на навчання</t>
  </si>
  <si>
    <t>Статті витрат</t>
  </si>
  <si>
    <t>Загальна площа</t>
  </si>
  <si>
    <t>Тариф на обслуговування</t>
  </si>
  <si>
    <t>Статті надходжень</t>
  </si>
  <si>
    <t>ІІ.</t>
  </si>
  <si>
    <t>Витрати на обслуговування будинка:</t>
  </si>
  <si>
    <t>Витрати з технічного обслуговування внутрішньобудинкових систем ГВП і ХВП, водовідведення, теплопостачання та зливової каналізації</t>
  </si>
  <si>
    <t>Оренда приміщень</t>
  </si>
  <si>
    <t>Загальна площа квартир будинка</t>
  </si>
  <si>
    <t>Загальна площа нежитлових приміщень будинка</t>
  </si>
  <si>
    <t>Резервний фонд (10%)</t>
  </si>
  <si>
    <t>Фонд оплати праці</t>
  </si>
  <si>
    <t>Витрати на оплату праці</t>
  </si>
  <si>
    <t>3.5</t>
  </si>
  <si>
    <t>3.4</t>
  </si>
  <si>
    <t>Всього внески на управління будинком</t>
  </si>
  <si>
    <t xml:space="preserve">Надходження всього: </t>
  </si>
  <si>
    <t>Прибирання будинку та прибуд.території</t>
  </si>
  <si>
    <t>Витрати з вивезення  твердих побутових відходів</t>
  </si>
  <si>
    <t>2.4</t>
  </si>
  <si>
    <t>2.6</t>
  </si>
  <si>
    <t>Прибирання і вивезення снігу, посипання частини прибудинкової території, призначеної для проїзду, протиожеледними сумішами (зима), озеленення (весна-літо)</t>
  </si>
  <si>
    <t>Бухгалтерські послуги</t>
  </si>
  <si>
    <t>Господарські витрати</t>
  </si>
  <si>
    <t>Витрати на електропостачання</t>
  </si>
  <si>
    <t>Витрати на водопостаання та водовідведення</t>
  </si>
  <si>
    <t>Витрати на утримання акваріуму</t>
  </si>
  <si>
    <t xml:space="preserve">Витрати на придбання миючих засобів та матеріалів </t>
  </si>
  <si>
    <t>3.6</t>
  </si>
  <si>
    <t xml:space="preserve">Витрати на придбання господарських товарів та інвентаря </t>
  </si>
  <si>
    <t>Адміністративні витрати</t>
  </si>
  <si>
    <t>4.1</t>
  </si>
  <si>
    <t>4.2</t>
  </si>
  <si>
    <t>Витрати на оплату онлайн сервісів та програм, ремонт та обслуговування  компьютерної техніки</t>
  </si>
  <si>
    <t>Канцтовари</t>
  </si>
  <si>
    <t>4.3</t>
  </si>
  <si>
    <t>Послуги банка</t>
  </si>
  <si>
    <t>4.4</t>
  </si>
  <si>
    <t>4.5</t>
  </si>
  <si>
    <t>Юридичні послуги</t>
  </si>
  <si>
    <t>5</t>
  </si>
  <si>
    <t>6</t>
  </si>
  <si>
    <t>7</t>
  </si>
  <si>
    <t xml:space="preserve">Витрати всього </t>
  </si>
  <si>
    <t>Поточний ремонт</t>
  </si>
  <si>
    <t>8</t>
  </si>
  <si>
    <t>Витрати на охорону (консьерж)</t>
  </si>
  <si>
    <t>4</t>
  </si>
  <si>
    <t>Кількість приміщень</t>
  </si>
  <si>
    <t xml:space="preserve">Компенсація витрат на охорону (консьерж)    </t>
  </si>
  <si>
    <t>2.7</t>
  </si>
  <si>
    <t>Витрати на обслуговування домофону</t>
  </si>
  <si>
    <t>Ремонтний фонд</t>
  </si>
  <si>
    <t xml:space="preserve">Голова Правління </t>
  </si>
  <si>
    <t>ПрАТ"Київстар"</t>
  </si>
  <si>
    <t>КОШТОРИС ОСББ "АДМІРАЛ 1Г" НА 2022 РІК</t>
  </si>
  <si>
    <t>На рік</t>
  </si>
  <si>
    <t>____________________________</t>
  </si>
  <si>
    <t>ЗАТВЕРДЖЕНО
Загальними зборами 
ОСББ «АДМІРАЛ 1Г» 
Протокол №__ від ___ ____ 2021р.</t>
  </si>
  <si>
    <t xml:space="preserve">Технічне обслуговування ліфтів </t>
  </si>
  <si>
    <t>0,901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</si>
  <si>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</si>
  <si>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</si>
  <si>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</si>
  <si>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</si>
  <si>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</si>
  <si>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</si>
  <si>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</si>
  <si>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</si>
  <si>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</si>
  <si>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</si>
  <si>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</si>
  <si>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</si>
  <si>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Всього за 2021</t>
  </si>
  <si>
    <t>ПрАТ "Київстар"</t>
  </si>
  <si>
    <t>Цільові внески (стояки, фасади)</t>
  </si>
  <si>
    <t>Проценти за депозит</t>
  </si>
  <si>
    <t>Технічне обслуговування ліфтів</t>
  </si>
  <si>
    <t>2.5</t>
  </si>
  <si>
    <t>Канцтовари, поштові послуги</t>
  </si>
  <si>
    <t>7.1</t>
  </si>
  <si>
    <t>7.2</t>
  </si>
  <si>
    <t>7.3</t>
  </si>
  <si>
    <t>Ремонтні роботи на сходових клітинах</t>
  </si>
  <si>
    <t>Ремонт ліфтового обладнання</t>
  </si>
  <si>
    <t>2.2</t>
  </si>
  <si>
    <t>Витрати на "тривожну кнопку"</t>
  </si>
  <si>
    <t>2.8</t>
  </si>
  <si>
    <t>На 2022 рік</t>
  </si>
  <si>
    <t>7.4</t>
  </si>
  <si>
    <t>Відновлення працездатності протипожежної системи</t>
  </si>
  <si>
    <t>Техзаключення для конструкцій підлоги малого балкону межах квартири №137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</si>
</sst>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ourier New"/>
      <family val="3"/>
      <charset val="204"/>
    </font>
    <font>
      <b/>
      <sz val="12"/>
      <name val="Courier New"/>
      <family val="3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ourier New"/>
      <family val="3"/>
      <charset val="204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2" fontId="0" fillId="0" borderId="0" xfId="0" applyNumberFormat="1"/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2" fontId="3" fillId="5" borderId="8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49" fontId="3" fillId="6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2" fontId="3" fillId="4" borderId="8" xfId="0" applyNumberFormat="1" applyFont="1" applyFill="1" applyBorder="1" applyAlignment="1">
      <alignment horizontal="center" vertical="center" wrapText="1"/>
    </xf>
    <xf numFmtId="164" fontId="3" fillId="5" borderId="8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3" fillId="5" borderId="10" xfId="0" applyNumberFormat="1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/>
    <xf numFmtId="0" fontId="3" fillId="0" borderId="11" xfId="0" applyFont="1" applyBorder="1"/>
    <xf numFmtId="0" fontId="7" fillId="0" borderId="0" xfId="0" applyFont="1"/>
    <xf numFmtId="2" fontId="7" fillId="0" borderId="0" xfId="0" applyNumberFormat="1" applyFont="1"/>
    <xf numFmtId="164" fontId="0" fillId="0" borderId="0" xfId="0" applyNumberFormat="1"/>
    <xf numFmtId="2" fontId="3" fillId="3" borderId="1" xfId="0" applyNumberFormat="1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 vertical="center"/>
    </xf>
    <xf numFmtId="2" fontId="1" fillId="6" borderId="8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2" fontId="3" fillId="4" borderId="15" xfId="0" applyNumberFormat="1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2" fontId="2" fillId="0" borderId="15" xfId="0" applyNumberFormat="1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2" fontId="3" fillId="5" borderId="15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center" vertical="center"/>
    </xf>
    <xf numFmtId="2" fontId="3" fillId="7" borderId="15" xfId="0" applyNumberFormat="1" applyFont="1" applyFill="1" applyBorder="1" applyAlignment="1">
      <alignment horizontal="center" vertical="center" wrapText="1"/>
    </xf>
    <xf numFmtId="2" fontId="8" fillId="7" borderId="3" xfId="0" applyNumberFormat="1" applyFont="1" applyFill="1" applyBorder="1" applyAlignment="1">
      <alignment horizontal="center" vertical="center"/>
    </xf>
    <xf numFmtId="2" fontId="8" fillId="7" borderId="1" xfId="0" applyNumberFormat="1" applyFont="1" applyFill="1" applyBorder="1" applyAlignment="1">
      <alignment horizontal="center" vertical="center"/>
    </xf>
    <xf numFmtId="2" fontId="8" fillId="7" borderId="2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2" fontId="3" fillId="5" borderId="17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7" borderId="2" xfId="0" applyFont="1" applyFill="1" applyBorder="1" applyAlignment="1">
      <alignment wrapText="1"/>
    </xf>
    <xf numFmtId="2" fontId="3" fillId="3" borderId="3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7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Alignme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97b593467f0b887/&#1044;&#1086;&#1082;&#1091;&#1084;&#1077;&#1085;&#1090;&#1099;/&#1040;&#1076;&#1084;&#1110;&#1088;&#1072;&#1083;%201&#1043;/&#1040;&#1076;&#1084;&#1080;&#1088;&#1072;&#1083;/&#1047;&#1074;&#1110;&#1090;%20&#1087;&#1086;%20&#1074;&#1080;&#1090;&#1088;&#1072;&#1090;&#1072;&#1084;/2021/&#1042;&#1080;&#1082;&#1086;&#1085;&#1072;&#1085;&#1085;&#1103;%20&#1082;&#1086;&#1096;&#1090;&#1086;&#1088;&#1080;&#1089;&#1091;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41"/>
      <sheetName val="Виконання кошториса 2021"/>
    </sheetNames>
    <sheetDataSet>
      <sheetData sheetId="0">
        <row r="28">
          <cell r="C28">
            <v>10000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43" workbookViewId="0">
      <selection activeCell="C50" sqref="C50"/>
    </sheetView>
  </sheetViews>
  <sheetFormatPr defaultColWidth="9.140625" defaultRowHeight="15" x14ac:dyDescent="0.25"/>
  <cols>
    <col min="1" max="1" width="9.85546875" style="1" bestFit="1" customWidth="1"/>
    <col min="2" max="2" width="45.140625" style="2" customWidth="1"/>
    <col min="3" max="3" width="26.7109375" style="2" customWidth="1"/>
    <col min="4" max="4" width="25.28515625" style="2" customWidth="1"/>
    <col min="5" max="5" width="28" style="2" customWidth="1"/>
    <col min="6" max="6" width="22" style="1" hidden="1" customWidth="1"/>
    <col min="7" max="7" width="0" style="2" hidden="1" customWidth="1"/>
    <col min="8" max="8" width="9.42578125" style="2" hidden="1" customWidth="1"/>
    <col min="9" max="16384" width="9.140625" style="2"/>
  </cols>
  <sheetData>
    <row r="1" spans="1:7" ht="81.599999999999994" customHeight="1" x14ac:dyDescent="0.25">
      <c r="A1" s="2"/>
      <c r="E1" s="134" t="s">
        <v>78</v>
      </c>
      <c r="F1" s="134"/>
      <c r="G1" s="134"/>
    </row>
    <row r="2" spans="1:7" ht="41.45" customHeight="1" x14ac:dyDescent="0.25">
      <c r="A2" s="2"/>
      <c r="B2" s="17" t="s">
        <v>75</v>
      </c>
      <c r="C2" s="17"/>
      <c r="E2" s="18"/>
      <c r="F2" s="18"/>
      <c r="G2" s="18"/>
    </row>
    <row r="3" spans="1:7" ht="13.9" customHeight="1" thickBot="1" x14ac:dyDescent="0.3">
      <c r="A3" s="2"/>
      <c r="B3" s="17"/>
      <c r="C3" s="17"/>
      <c r="E3" s="18"/>
      <c r="F3" s="18"/>
      <c r="G3" s="18"/>
    </row>
    <row r="4" spans="1:7" ht="16.5" x14ac:dyDescent="0.3">
      <c r="A4" s="3"/>
      <c r="B4" s="21"/>
      <c r="C4" s="27"/>
      <c r="D4" s="22" t="s">
        <v>0</v>
      </c>
      <c r="E4" s="23" t="s">
        <v>68</v>
      </c>
      <c r="F4" s="3"/>
    </row>
    <row r="5" spans="1:7" ht="33" x14ac:dyDescent="0.3">
      <c r="A5" s="3"/>
      <c r="B5" s="24" t="s">
        <v>28</v>
      </c>
      <c r="C5" s="28"/>
      <c r="D5" s="20">
        <v>12026.4</v>
      </c>
      <c r="E5" s="67">
        <v>137</v>
      </c>
      <c r="F5" s="3"/>
    </row>
    <row r="6" spans="1:7" ht="33" x14ac:dyDescent="0.3">
      <c r="A6" s="3"/>
      <c r="B6" s="24" t="s">
        <v>29</v>
      </c>
      <c r="C6" s="28"/>
      <c r="D6" s="20">
        <v>1305.4000000000001</v>
      </c>
      <c r="E6" s="67">
        <v>6</v>
      </c>
      <c r="F6" s="3"/>
    </row>
    <row r="7" spans="1:7" ht="16.5" x14ac:dyDescent="0.3">
      <c r="A7" s="3"/>
      <c r="B7" s="24" t="s">
        <v>21</v>
      </c>
      <c r="C7" s="28"/>
      <c r="D7" s="20">
        <v>13331.8</v>
      </c>
      <c r="E7" s="67">
        <v>14</v>
      </c>
      <c r="F7" s="3"/>
    </row>
    <row r="8" spans="1:7" ht="17.25" thickBot="1" x14ac:dyDescent="0.35">
      <c r="A8" s="3"/>
      <c r="B8" s="25" t="s">
        <v>22</v>
      </c>
      <c r="C8" s="29"/>
      <c r="D8" s="26">
        <v>11.2</v>
      </c>
      <c r="E8" s="68">
        <v>143</v>
      </c>
      <c r="F8" s="3"/>
    </row>
    <row r="9" spans="1:7" ht="16.5" thickBot="1" x14ac:dyDescent="0.3">
      <c r="A9" s="3"/>
      <c r="B9" s="4"/>
      <c r="C9" s="4"/>
      <c r="D9" s="4"/>
      <c r="E9" s="4"/>
      <c r="F9" s="3"/>
    </row>
    <row r="10" spans="1:7" ht="16.5" x14ac:dyDescent="0.25">
      <c r="A10" s="38"/>
      <c r="B10" s="22" t="s">
        <v>23</v>
      </c>
      <c r="C10" s="22" t="s">
        <v>76</v>
      </c>
      <c r="D10" s="22" t="s">
        <v>1</v>
      </c>
      <c r="E10" s="39" t="s">
        <v>2</v>
      </c>
      <c r="F10" s="2"/>
    </row>
    <row r="11" spans="1:7" ht="16.5" x14ac:dyDescent="0.25">
      <c r="A11" s="40" t="s">
        <v>3</v>
      </c>
      <c r="B11" s="31" t="s">
        <v>36</v>
      </c>
      <c r="C11" s="32">
        <f>D11*12</f>
        <v>2228113.92</v>
      </c>
      <c r="D11" s="32">
        <f>D13+D16+D22</f>
        <v>185676.16</v>
      </c>
      <c r="E11" s="41" t="s">
        <v>4</v>
      </c>
      <c r="F11" s="2"/>
    </row>
    <row r="12" spans="1:7" ht="15.75" x14ac:dyDescent="0.25">
      <c r="A12" s="42"/>
      <c r="B12" s="19"/>
      <c r="C12" s="33"/>
      <c r="D12" s="34"/>
      <c r="E12" s="43"/>
      <c r="F12" s="2"/>
    </row>
    <row r="13" spans="1:7" ht="33" x14ac:dyDescent="0.25">
      <c r="A13" s="44"/>
      <c r="B13" s="35" t="s">
        <v>35</v>
      </c>
      <c r="C13" s="36">
        <f>D13*12</f>
        <v>1791793.92</v>
      </c>
      <c r="D13" s="36">
        <f>D14+D15</f>
        <v>149316.16</v>
      </c>
      <c r="E13" s="45"/>
      <c r="F13" s="2"/>
    </row>
    <row r="14" spans="1:7" s="7" customFormat="1" ht="33" x14ac:dyDescent="0.25">
      <c r="A14" s="46">
        <v>1</v>
      </c>
      <c r="B14" s="10" t="s">
        <v>5</v>
      </c>
      <c r="C14" s="11">
        <f t="shared" ref="C14:C22" si="0">D14*12</f>
        <v>1616348.1599999999</v>
      </c>
      <c r="D14" s="11">
        <f>E14*D5</f>
        <v>134695.67999999999</v>
      </c>
      <c r="E14" s="47">
        <v>11.2</v>
      </c>
    </row>
    <row r="15" spans="1:7" s="7" customFormat="1" ht="33" x14ac:dyDescent="0.25">
      <c r="A15" s="46">
        <v>2</v>
      </c>
      <c r="B15" s="10" t="s">
        <v>10</v>
      </c>
      <c r="C15" s="11">
        <f t="shared" si="0"/>
        <v>175445.76000000001</v>
      </c>
      <c r="D15" s="11">
        <f>E15*D6</f>
        <v>14620.48</v>
      </c>
      <c r="E15" s="47">
        <v>11.2</v>
      </c>
    </row>
    <row r="16" spans="1:7" ht="16.5" x14ac:dyDescent="0.25">
      <c r="A16" s="44">
        <v>3</v>
      </c>
      <c r="B16" s="35" t="s">
        <v>6</v>
      </c>
      <c r="C16" s="36">
        <f t="shared" si="0"/>
        <v>140400</v>
      </c>
      <c r="D16" s="36">
        <f>D17+D18+D19+D21+D20</f>
        <v>11700</v>
      </c>
      <c r="E16" s="48"/>
      <c r="F16" s="2"/>
    </row>
    <row r="17" spans="1:8" ht="16.5" x14ac:dyDescent="0.25">
      <c r="A17" s="49" t="s">
        <v>15</v>
      </c>
      <c r="B17" s="8" t="s">
        <v>11</v>
      </c>
      <c r="C17" s="11">
        <f t="shared" si="0"/>
        <v>6000</v>
      </c>
      <c r="D17" s="9">
        <v>500</v>
      </c>
      <c r="E17" s="43"/>
      <c r="F17" s="2"/>
    </row>
    <row r="18" spans="1:8" ht="16.5" x14ac:dyDescent="0.25">
      <c r="A18" s="49" t="s">
        <v>16</v>
      </c>
      <c r="B18" s="8" t="s">
        <v>12</v>
      </c>
      <c r="C18" s="11">
        <f t="shared" si="0"/>
        <v>2400</v>
      </c>
      <c r="D18" s="9">
        <v>200</v>
      </c>
      <c r="E18" s="43"/>
      <c r="F18" s="2"/>
    </row>
    <row r="19" spans="1:8" ht="16.5" x14ac:dyDescent="0.25">
      <c r="A19" s="49" t="s">
        <v>17</v>
      </c>
      <c r="B19" s="8" t="s">
        <v>13</v>
      </c>
      <c r="C19" s="11">
        <f t="shared" si="0"/>
        <v>6000</v>
      </c>
      <c r="D19" s="9">
        <v>500</v>
      </c>
      <c r="E19" s="43"/>
      <c r="F19" s="2"/>
    </row>
    <row r="20" spans="1:8" ht="16.5" x14ac:dyDescent="0.25">
      <c r="A20" s="49" t="s">
        <v>34</v>
      </c>
      <c r="B20" s="8" t="s">
        <v>74</v>
      </c>
      <c r="C20" s="11">
        <f t="shared" si="0"/>
        <v>6000</v>
      </c>
      <c r="D20" s="9">
        <v>500</v>
      </c>
      <c r="E20" s="43"/>
      <c r="F20" s="2"/>
    </row>
    <row r="21" spans="1:8" ht="16.5" x14ac:dyDescent="0.3">
      <c r="A21" s="50" t="s">
        <v>33</v>
      </c>
      <c r="B21" s="37" t="s">
        <v>27</v>
      </c>
      <c r="C21" s="36">
        <f t="shared" si="0"/>
        <v>120000</v>
      </c>
      <c r="D21" s="72">
        <v>10000</v>
      </c>
      <c r="E21" s="51"/>
      <c r="F21" s="2"/>
    </row>
    <row r="22" spans="1:8" ht="33" x14ac:dyDescent="0.3">
      <c r="A22" s="52" t="s">
        <v>67</v>
      </c>
      <c r="B22" s="30" t="s">
        <v>69</v>
      </c>
      <c r="C22" s="36">
        <f t="shared" si="0"/>
        <v>295920</v>
      </c>
      <c r="D22" s="73">
        <f>E5*E22</f>
        <v>24660</v>
      </c>
      <c r="E22" s="74">
        <v>180</v>
      </c>
      <c r="F22" s="2"/>
    </row>
    <row r="23" spans="1:8" ht="16.5" x14ac:dyDescent="0.25">
      <c r="A23" s="42"/>
      <c r="B23" s="16" t="s">
        <v>20</v>
      </c>
      <c r="C23" s="9"/>
      <c r="D23" s="16" t="s">
        <v>1</v>
      </c>
      <c r="E23" s="53" t="s">
        <v>2</v>
      </c>
      <c r="F23" s="2"/>
    </row>
    <row r="24" spans="1:8" ht="16.5" x14ac:dyDescent="0.25">
      <c r="A24" s="40" t="s">
        <v>24</v>
      </c>
      <c r="B24" s="31" t="s">
        <v>63</v>
      </c>
      <c r="C24" s="32">
        <f>D24*12</f>
        <v>2228113.8960000002</v>
      </c>
      <c r="D24" s="32">
        <f>D25+D28+D35+D42+D48+D49+D50+D51</f>
        <v>185676.15800000002</v>
      </c>
      <c r="E24" s="54">
        <v>11.2</v>
      </c>
      <c r="F24" s="70">
        <f>D25+D28+D35+D42+D48+D50+D51-D16+160</f>
        <v>149316.15800000002</v>
      </c>
      <c r="G24" s="70">
        <v>9.08</v>
      </c>
    </row>
    <row r="25" spans="1:8" ht="16.5" x14ac:dyDescent="0.25">
      <c r="A25" s="44">
        <v>1</v>
      </c>
      <c r="B25" s="35" t="s">
        <v>32</v>
      </c>
      <c r="C25" s="36">
        <f>D25*12</f>
        <v>452460</v>
      </c>
      <c r="D25" s="36">
        <f>D26+D27</f>
        <v>37705</v>
      </c>
      <c r="E25" s="55">
        <f>E24/H28*D25</f>
        <v>2.6253020415917176</v>
      </c>
      <c r="F25" s="69"/>
    </row>
    <row r="26" spans="1:8" ht="16.5" x14ac:dyDescent="0.25">
      <c r="A26" s="56" t="s">
        <v>8</v>
      </c>
      <c r="B26" s="10" t="s">
        <v>31</v>
      </c>
      <c r="C26" s="11">
        <f t="shared" ref="C26:C34" si="1">D26*12</f>
        <v>335974.80000000005</v>
      </c>
      <c r="D26" s="11">
        <v>27997.9</v>
      </c>
      <c r="E26" s="75">
        <f>E24/H28*D26</f>
        <v>1.9494216690168613</v>
      </c>
      <c r="F26" s="2"/>
    </row>
    <row r="27" spans="1:8" ht="33" x14ac:dyDescent="0.25">
      <c r="A27" s="49" t="s">
        <v>14</v>
      </c>
      <c r="B27" s="8" t="s">
        <v>7</v>
      </c>
      <c r="C27" s="11">
        <f t="shared" si="1"/>
        <v>116485.20000000001</v>
      </c>
      <c r="D27" s="9">
        <v>9707.1</v>
      </c>
      <c r="E27" s="75">
        <f t="shared" ref="E27:E48" si="2">E26/D26*D27</f>
        <v>0.67588037257485656</v>
      </c>
      <c r="F27" s="71"/>
    </row>
    <row r="28" spans="1:8" ht="33" customHeight="1" x14ac:dyDescent="0.25">
      <c r="A28" s="44">
        <v>2</v>
      </c>
      <c r="B28" s="35" t="s">
        <v>25</v>
      </c>
      <c r="C28" s="36">
        <f t="shared" si="1"/>
        <v>670800</v>
      </c>
      <c r="D28" s="36">
        <f>SUM(D29:D34)</f>
        <v>55900</v>
      </c>
      <c r="E28" s="55">
        <f>E24/H28*D28</f>
        <v>3.8921730307645412</v>
      </c>
      <c r="F28" s="2"/>
      <c r="H28" s="13">
        <f>D24-D49</f>
        <v>160856.15800000002</v>
      </c>
    </row>
    <row r="29" spans="1:8" ht="46.5" customHeight="1" x14ac:dyDescent="0.25">
      <c r="A29" s="49" t="s">
        <v>9</v>
      </c>
      <c r="B29" s="8" t="s">
        <v>37</v>
      </c>
      <c r="C29" s="11">
        <f t="shared" si="1"/>
        <v>286800</v>
      </c>
      <c r="D29" s="9">
        <v>23900</v>
      </c>
      <c r="E29" s="75">
        <f t="shared" si="2"/>
        <v>1.6640954460692761</v>
      </c>
      <c r="F29" s="2"/>
    </row>
    <row r="30" spans="1:8" ht="55.5" customHeight="1" x14ac:dyDescent="0.25">
      <c r="A30" s="49" t="s">
        <v>105</v>
      </c>
      <c r="B30" s="8" t="s">
        <v>38</v>
      </c>
      <c r="C30" s="11">
        <f t="shared" si="1"/>
        <v>96000</v>
      </c>
      <c r="D30" s="9">
        <v>8000</v>
      </c>
      <c r="E30" s="75">
        <f t="shared" si="2"/>
        <v>0.55701939617381624</v>
      </c>
      <c r="F30" s="71"/>
      <c r="G30" s="71"/>
    </row>
    <row r="31" spans="1:8" ht="33" x14ac:dyDescent="0.25">
      <c r="A31" s="49" t="s">
        <v>18</v>
      </c>
      <c r="B31" s="8" t="s">
        <v>79</v>
      </c>
      <c r="C31" s="11">
        <f t="shared" si="1"/>
        <v>60000</v>
      </c>
      <c r="D31" s="9">
        <v>5000</v>
      </c>
      <c r="E31" s="75">
        <f t="shared" si="2"/>
        <v>0.34813712260863516</v>
      </c>
      <c r="F31" s="2"/>
    </row>
    <row r="32" spans="1:8" ht="107.25" customHeight="1" x14ac:dyDescent="0.25">
      <c r="A32" s="49" t="s">
        <v>39</v>
      </c>
      <c r="B32" s="8" t="s">
        <v>26</v>
      </c>
      <c r="C32" s="11">
        <f t="shared" si="1"/>
        <v>120000</v>
      </c>
      <c r="D32" s="9">
        <v>10000</v>
      </c>
      <c r="E32" s="75">
        <f t="shared" si="2"/>
        <v>0.69627424521727033</v>
      </c>
      <c r="F32" s="2"/>
    </row>
    <row r="33" spans="1:6" ht="43.5" customHeight="1" x14ac:dyDescent="0.25">
      <c r="A33" s="49" t="s">
        <v>98</v>
      </c>
      <c r="B33" s="8" t="s">
        <v>71</v>
      </c>
      <c r="C33" s="11">
        <f t="shared" si="1"/>
        <v>12000</v>
      </c>
      <c r="D33" s="9">
        <v>1000</v>
      </c>
      <c r="E33" s="75">
        <f t="shared" si="2"/>
        <v>6.962742452172703E-2</v>
      </c>
      <c r="F33" s="2"/>
    </row>
    <row r="34" spans="1:6" ht="42" customHeight="1" x14ac:dyDescent="0.25">
      <c r="A34" s="49" t="s">
        <v>40</v>
      </c>
      <c r="B34" s="8" t="s">
        <v>42</v>
      </c>
      <c r="C34" s="11">
        <f t="shared" si="1"/>
        <v>96000</v>
      </c>
      <c r="D34" s="9">
        <v>8000</v>
      </c>
      <c r="E34" s="75">
        <f t="shared" si="2"/>
        <v>0.55701939617381624</v>
      </c>
      <c r="F34" s="2"/>
    </row>
    <row r="35" spans="1:6" ht="33" customHeight="1" x14ac:dyDescent="0.25">
      <c r="A35" s="44">
        <v>3</v>
      </c>
      <c r="B35" s="35" t="s">
        <v>43</v>
      </c>
      <c r="C35" s="36">
        <f>D35*12</f>
        <v>226800</v>
      </c>
      <c r="D35" s="36">
        <f>SUM(D36:D41)</f>
        <v>18900</v>
      </c>
      <c r="E35" s="55">
        <f>E34/D34*D35</f>
        <v>1.3159583234606409</v>
      </c>
      <c r="F35" s="2"/>
    </row>
    <row r="36" spans="1:6" s="12" customFormat="1" ht="33" customHeight="1" x14ac:dyDescent="0.25">
      <c r="A36" s="56" t="s">
        <v>15</v>
      </c>
      <c r="B36" s="10" t="s">
        <v>44</v>
      </c>
      <c r="C36" s="11">
        <f t="shared" ref="C36:C50" si="3">D36*12</f>
        <v>144000</v>
      </c>
      <c r="D36" s="11">
        <v>12000</v>
      </c>
      <c r="E36" s="75">
        <f t="shared" si="2"/>
        <v>0.83552909426072441</v>
      </c>
    </row>
    <row r="37" spans="1:6" s="12" customFormat="1" ht="33" customHeight="1" x14ac:dyDescent="0.25">
      <c r="A37" s="56" t="s">
        <v>16</v>
      </c>
      <c r="B37" s="10" t="s">
        <v>45</v>
      </c>
      <c r="C37" s="11">
        <f t="shared" si="3"/>
        <v>26400</v>
      </c>
      <c r="D37" s="11">
        <v>2200</v>
      </c>
      <c r="E37" s="75">
        <f t="shared" si="2"/>
        <v>0.15318033394779948</v>
      </c>
    </row>
    <row r="38" spans="1:6" ht="115.5" x14ac:dyDescent="0.25">
      <c r="A38" s="49" t="s">
        <v>17</v>
      </c>
      <c r="B38" s="8" t="s">
        <v>41</v>
      </c>
      <c r="C38" s="11">
        <f t="shared" si="3"/>
        <v>12000</v>
      </c>
      <c r="D38" s="9">
        <v>1000</v>
      </c>
      <c r="E38" s="75">
        <f t="shared" si="2"/>
        <v>6.962742452172703E-2</v>
      </c>
      <c r="F38" s="2"/>
    </row>
    <row r="39" spans="1:6" ht="33" x14ac:dyDescent="0.25">
      <c r="A39" s="49" t="s">
        <v>34</v>
      </c>
      <c r="B39" s="8" t="s">
        <v>46</v>
      </c>
      <c r="C39" s="11">
        <f t="shared" si="3"/>
        <v>12000</v>
      </c>
      <c r="D39" s="9">
        <v>1000</v>
      </c>
      <c r="E39" s="75">
        <f t="shared" si="2"/>
        <v>6.962742452172703E-2</v>
      </c>
      <c r="F39" s="2"/>
    </row>
    <row r="40" spans="1:6" ht="33" x14ac:dyDescent="0.25">
      <c r="A40" s="49" t="s">
        <v>33</v>
      </c>
      <c r="B40" s="8" t="s">
        <v>47</v>
      </c>
      <c r="C40" s="11">
        <f t="shared" si="3"/>
        <v>6000</v>
      </c>
      <c r="D40" s="9">
        <v>500</v>
      </c>
      <c r="E40" s="75">
        <f t="shared" si="2"/>
        <v>3.4813712260863515E-2</v>
      </c>
      <c r="F40" s="2"/>
    </row>
    <row r="41" spans="1:6" ht="49.5" x14ac:dyDescent="0.25">
      <c r="A41" s="56" t="s">
        <v>48</v>
      </c>
      <c r="B41" s="10" t="s">
        <v>49</v>
      </c>
      <c r="C41" s="11">
        <f t="shared" si="3"/>
        <v>26400</v>
      </c>
      <c r="D41" s="11">
        <v>2200</v>
      </c>
      <c r="E41" s="75">
        <f t="shared" si="2"/>
        <v>0.15318033394779948</v>
      </c>
      <c r="F41" s="2"/>
    </row>
    <row r="42" spans="1:6" ht="33" customHeight="1" x14ac:dyDescent="0.25">
      <c r="A42" s="44">
        <v>4</v>
      </c>
      <c r="B42" s="35" t="s">
        <v>50</v>
      </c>
      <c r="C42" s="36">
        <f t="shared" si="3"/>
        <v>21960</v>
      </c>
      <c r="D42" s="36">
        <f>SUM(D43:D47)</f>
        <v>1830</v>
      </c>
      <c r="E42" s="55">
        <f t="shared" si="2"/>
        <v>0.12741818687476048</v>
      </c>
      <c r="F42" s="2"/>
    </row>
    <row r="43" spans="1:6" ht="74.25" customHeight="1" x14ac:dyDescent="0.25">
      <c r="A43" s="56" t="s">
        <v>51</v>
      </c>
      <c r="B43" s="10" t="s">
        <v>53</v>
      </c>
      <c r="C43" s="11">
        <f t="shared" si="3"/>
        <v>9600</v>
      </c>
      <c r="D43" s="11">
        <v>800</v>
      </c>
      <c r="E43" s="75">
        <f t="shared" si="2"/>
        <v>5.5701939617381624E-2</v>
      </c>
      <c r="F43" s="2"/>
    </row>
    <row r="44" spans="1:6" ht="33" customHeight="1" x14ac:dyDescent="0.25">
      <c r="A44" s="56" t="s">
        <v>52</v>
      </c>
      <c r="B44" s="10" t="s">
        <v>54</v>
      </c>
      <c r="C44" s="11">
        <f t="shared" si="3"/>
        <v>3600</v>
      </c>
      <c r="D44" s="11">
        <v>300</v>
      </c>
      <c r="E44" s="75">
        <f t="shared" si="2"/>
        <v>2.0888227356518109E-2</v>
      </c>
      <c r="F44" s="2"/>
    </row>
    <row r="45" spans="1:6" ht="33" customHeight="1" x14ac:dyDescent="0.25">
      <c r="A45" s="56" t="s">
        <v>55</v>
      </c>
      <c r="B45" s="10" t="s">
        <v>56</v>
      </c>
      <c r="C45" s="11">
        <f t="shared" si="3"/>
        <v>4200</v>
      </c>
      <c r="D45" s="11">
        <v>350</v>
      </c>
      <c r="E45" s="75">
        <f t="shared" si="2"/>
        <v>2.436959858260446E-2</v>
      </c>
      <c r="F45" s="2"/>
    </row>
    <row r="46" spans="1:6" ht="16.5" x14ac:dyDescent="0.25">
      <c r="A46" s="49" t="s">
        <v>57</v>
      </c>
      <c r="B46" s="8" t="s">
        <v>19</v>
      </c>
      <c r="C46" s="11">
        <f t="shared" si="3"/>
        <v>960</v>
      </c>
      <c r="D46" s="9">
        <v>80</v>
      </c>
      <c r="E46" s="75">
        <f t="shared" si="2"/>
        <v>5.5701939617381624E-3</v>
      </c>
      <c r="F46" s="2"/>
    </row>
    <row r="47" spans="1:6" ht="30" customHeight="1" x14ac:dyDescent="0.25">
      <c r="A47" s="49" t="s">
        <v>58</v>
      </c>
      <c r="B47" s="8" t="s">
        <v>59</v>
      </c>
      <c r="C47" s="11">
        <f t="shared" si="3"/>
        <v>3600</v>
      </c>
      <c r="D47" s="9">
        <v>300</v>
      </c>
      <c r="E47" s="75">
        <f t="shared" si="2"/>
        <v>2.0888227356518109E-2</v>
      </c>
      <c r="F47" s="2"/>
    </row>
    <row r="48" spans="1:6" s="7" customFormat="1" ht="30" customHeight="1" x14ac:dyDescent="0.25">
      <c r="A48" s="57" t="s">
        <v>60</v>
      </c>
      <c r="B48" s="14" t="s">
        <v>64</v>
      </c>
      <c r="C48" s="36">
        <f t="shared" si="3"/>
        <v>68710.200000000012</v>
      </c>
      <c r="D48" s="15">
        <v>5725.85</v>
      </c>
      <c r="E48" s="55">
        <f t="shared" si="2"/>
        <v>0.39867618869773075</v>
      </c>
    </row>
    <row r="49" spans="1:6" s="7" customFormat="1" ht="30" customHeight="1" x14ac:dyDescent="0.25">
      <c r="A49" s="57" t="s">
        <v>61</v>
      </c>
      <c r="B49" s="14" t="s">
        <v>66</v>
      </c>
      <c r="C49" s="36">
        <f t="shared" si="3"/>
        <v>297840</v>
      </c>
      <c r="D49" s="15">
        <v>24820</v>
      </c>
      <c r="E49" s="58"/>
    </row>
    <row r="50" spans="1:6" ht="28.5" customHeight="1" x14ac:dyDescent="0.25">
      <c r="A50" s="59" t="s">
        <v>62</v>
      </c>
      <c r="B50" s="5" t="s">
        <v>72</v>
      </c>
      <c r="C50" s="36">
        <f t="shared" si="3"/>
        <v>310364.304</v>
      </c>
      <c r="D50" s="6">
        <f>D7*E50</f>
        <v>25863.691999999999</v>
      </c>
      <c r="E50" s="60">
        <v>1.94</v>
      </c>
      <c r="F50" s="2"/>
    </row>
    <row r="51" spans="1:6" ht="28.5" customHeight="1" thickBot="1" x14ac:dyDescent="0.3">
      <c r="A51" s="61" t="s">
        <v>65</v>
      </c>
      <c r="B51" s="62" t="s">
        <v>30</v>
      </c>
      <c r="C51" s="63">
        <f>D51*12</f>
        <v>179179.39200000002</v>
      </c>
      <c r="D51" s="64">
        <f>D13*10/100</f>
        <v>14931.616000000002</v>
      </c>
      <c r="E51" s="65" t="s">
        <v>80</v>
      </c>
      <c r="F51" s="2"/>
    </row>
    <row r="53" spans="1:6" ht="16.5" x14ac:dyDescent="0.3">
      <c r="A53" s="135" t="s">
        <v>73</v>
      </c>
      <c r="B53" s="135"/>
      <c r="C53" s="66" t="s">
        <v>77</v>
      </c>
      <c r="E53" s="1"/>
      <c r="F53" s="2"/>
    </row>
  </sheetData>
  <mergeCells count="2">
    <mergeCell ref="E1:G1"/>
    <mergeCell ref="A53:B53"/>
  </mergeCells>
  <phoneticPr fontId="6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A12" workbookViewId="0">
      <selection activeCell="S19" sqref="S19"/>
    </sheetView>
  </sheetViews>
  <sheetFormatPr defaultRowHeight="15" x14ac:dyDescent="0.25"/>
  <cols>
    <col min="1" max="1" width="8.28515625" customWidth="1"/>
    <col min="2" max="2" width="31.7109375" customWidth="1"/>
    <col min="3" max="3" width="18.85546875" customWidth="1"/>
    <col min="4" max="4" width="14.7109375" hidden="1" customWidth="1"/>
    <col min="5" max="5" width="13.85546875" hidden="1" customWidth="1"/>
    <col min="6" max="6" width="14.7109375" hidden="1" customWidth="1"/>
    <col min="7" max="7" width="14" hidden="1" customWidth="1"/>
    <col min="8" max="8" width="13.85546875" customWidth="1"/>
    <col min="9" max="10" width="13.28515625" hidden="1" customWidth="1"/>
    <col min="11" max="11" width="15.42578125" hidden="1" customWidth="1"/>
    <col min="12" max="12" width="15.28515625" hidden="1" customWidth="1"/>
    <col min="13" max="13" width="14.7109375" hidden="1" customWidth="1"/>
    <col min="14" max="14" width="16.28515625" hidden="1" customWidth="1"/>
    <col min="15" max="15" width="13.7109375" hidden="1" customWidth="1"/>
    <col min="16" max="16" width="20.42578125" hidden="1" customWidth="1"/>
  </cols>
  <sheetData>
    <row r="1" spans="1:16" ht="16.5" x14ac:dyDescent="0.25">
      <c r="A1" s="76"/>
      <c r="B1" s="77" t="s">
        <v>23</v>
      </c>
      <c r="C1" s="78" t="s">
        <v>108</v>
      </c>
      <c r="D1" s="79" t="s">
        <v>81</v>
      </c>
      <c r="E1" s="80" t="s">
        <v>82</v>
      </c>
      <c r="F1" s="80" t="s">
        <v>83</v>
      </c>
      <c r="G1" s="80" t="s">
        <v>84</v>
      </c>
      <c r="H1" s="80" t="s">
        <v>85</v>
      </c>
      <c r="I1" s="80" t="s">
        <v>86</v>
      </c>
      <c r="J1" s="80" t="s">
        <v>87</v>
      </c>
      <c r="K1" s="80" t="s">
        <v>88</v>
      </c>
      <c r="L1" s="80" t="s">
        <v>89</v>
      </c>
      <c r="M1" s="80" t="s">
        <v>90</v>
      </c>
      <c r="N1" s="81" t="s">
        <v>91</v>
      </c>
      <c r="O1" s="80" t="s">
        <v>92</v>
      </c>
      <c r="P1" s="80" t="s">
        <v>93</v>
      </c>
    </row>
    <row r="2" spans="1:16" ht="16.5" x14ac:dyDescent="0.25">
      <c r="A2" s="82" t="s">
        <v>3</v>
      </c>
      <c r="B2" s="83" t="s">
        <v>36</v>
      </c>
      <c r="C2" s="84">
        <f>'11,20'!C11</f>
        <v>2228113.92</v>
      </c>
      <c r="D2" s="85">
        <f>D4+D7+D13+D14+D15</f>
        <v>149079.25</v>
      </c>
      <c r="E2" s="85">
        <f t="shared" ref="E2:P2" si="0">E4+E7+E13+E14+E15</f>
        <v>156132.76999999999</v>
      </c>
      <c r="F2" s="85">
        <f t="shared" si="0"/>
        <v>118258.37999999999</v>
      </c>
      <c r="G2" s="85">
        <f t="shared" si="0"/>
        <v>14978.2</v>
      </c>
      <c r="H2" s="131">
        <f t="shared" si="0"/>
        <v>164318.34</v>
      </c>
      <c r="I2" s="85">
        <f t="shared" si="0"/>
        <v>0</v>
      </c>
      <c r="J2" s="85">
        <f t="shared" si="0"/>
        <v>0</v>
      </c>
      <c r="K2" s="85">
        <f t="shared" si="0"/>
        <v>0</v>
      </c>
      <c r="L2" s="85">
        <f t="shared" si="0"/>
        <v>0</v>
      </c>
      <c r="M2" s="85">
        <f t="shared" si="0"/>
        <v>0</v>
      </c>
      <c r="N2" s="85">
        <f t="shared" si="0"/>
        <v>0</v>
      </c>
      <c r="O2" s="85">
        <f t="shared" si="0"/>
        <v>0</v>
      </c>
      <c r="P2" s="85">
        <f t="shared" si="0"/>
        <v>512836.69999999995</v>
      </c>
    </row>
    <row r="3" spans="1:16" ht="15.75" x14ac:dyDescent="0.25">
      <c r="A3" s="76"/>
      <c r="B3" s="87"/>
      <c r="C3" s="88"/>
      <c r="D3" s="89"/>
      <c r="E3" s="90"/>
      <c r="F3" s="90"/>
      <c r="G3" s="90"/>
      <c r="H3" s="90"/>
      <c r="I3" s="90"/>
      <c r="J3" s="90"/>
      <c r="K3" s="90"/>
      <c r="L3" s="90"/>
      <c r="M3" s="90"/>
      <c r="N3" s="91"/>
      <c r="O3" s="90"/>
      <c r="P3" s="92"/>
    </row>
    <row r="4" spans="1:16" ht="33" x14ac:dyDescent="0.25">
      <c r="A4" s="93"/>
      <c r="B4" s="94" t="s">
        <v>35</v>
      </c>
      <c r="C4" s="95">
        <f>'11,20'!C13</f>
        <v>1791793.92</v>
      </c>
      <c r="D4" s="96">
        <f>D6+D5</f>
        <v>114300.48</v>
      </c>
      <c r="E4" s="97">
        <f>E6+E5</f>
        <v>124159.31</v>
      </c>
      <c r="F4" s="97">
        <f>F6+F5</f>
        <v>100474.36</v>
      </c>
      <c r="G4" s="97">
        <f>G6+G5</f>
        <v>0</v>
      </c>
      <c r="H4" s="127">
        <f t="shared" ref="H4:O4" si="1">H6+H5</f>
        <v>142119.43</v>
      </c>
      <c r="I4" s="97">
        <f t="shared" si="1"/>
        <v>0</v>
      </c>
      <c r="J4" s="97">
        <f t="shared" si="1"/>
        <v>0</v>
      </c>
      <c r="K4" s="97">
        <f t="shared" si="1"/>
        <v>0</v>
      </c>
      <c r="L4" s="97">
        <f t="shared" si="1"/>
        <v>0</v>
      </c>
      <c r="M4" s="97">
        <f t="shared" si="1"/>
        <v>0</v>
      </c>
      <c r="N4" s="98">
        <f t="shared" si="1"/>
        <v>0</v>
      </c>
      <c r="O4" s="97">
        <f t="shared" si="1"/>
        <v>0</v>
      </c>
      <c r="P4" s="97">
        <f t="shared" ref="P4:P7" si="2">SUM(D4:O4)</f>
        <v>481053.57999999996</v>
      </c>
    </row>
    <row r="5" spans="1:16" ht="33" x14ac:dyDescent="0.25">
      <c r="A5" s="99">
        <v>1</v>
      </c>
      <c r="B5" s="100" t="s">
        <v>5</v>
      </c>
      <c r="C5" s="101">
        <f>'11,20'!C14</f>
        <v>1616348.1599999999</v>
      </c>
      <c r="D5" s="102">
        <v>106458.23</v>
      </c>
      <c r="E5" s="92">
        <v>109911.3</v>
      </c>
      <c r="F5" s="92">
        <v>100474.36</v>
      </c>
      <c r="G5" s="92"/>
      <c r="H5" s="92">
        <v>121774.55</v>
      </c>
      <c r="I5" s="92"/>
      <c r="J5" s="92"/>
      <c r="K5" s="92"/>
      <c r="L5" s="92"/>
      <c r="M5" s="92"/>
      <c r="N5" s="103"/>
      <c r="O5" s="92"/>
      <c r="P5" s="92"/>
    </row>
    <row r="6" spans="1:16" ht="33" x14ac:dyDescent="0.25">
      <c r="A6" s="99">
        <v>2</v>
      </c>
      <c r="B6" s="100" t="s">
        <v>10</v>
      </c>
      <c r="C6" s="101">
        <f>'11,20'!C15</f>
        <v>175445.76000000001</v>
      </c>
      <c r="D6" s="102">
        <v>7842.25</v>
      </c>
      <c r="E6" s="92">
        <v>14248.01</v>
      </c>
      <c r="F6" s="92"/>
      <c r="G6" s="92"/>
      <c r="H6" s="92">
        <v>20344.88</v>
      </c>
      <c r="I6" s="92"/>
      <c r="J6" s="92"/>
      <c r="K6" s="92"/>
      <c r="L6" s="92"/>
      <c r="M6" s="92"/>
      <c r="N6" s="103"/>
      <c r="O6" s="92"/>
      <c r="P6" s="92"/>
    </row>
    <row r="7" spans="1:16" ht="16.5" x14ac:dyDescent="0.25">
      <c r="A7" s="93">
        <v>3</v>
      </c>
      <c r="B7" s="94" t="s">
        <v>6</v>
      </c>
      <c r="C7" s="95">
        <f>'11,20'!C16</f>
        <v>140400</v>
      </c>
      <c r="D7" s="96">
        <f>SUM(D8:D12)</f>
        <v>15477.76</v>
      </c>
      <c r="E7" s="97">
        <f>SUM(E8:E12)</f>
        <v>14305.36</v>
      </c>
      <c r="F7" s="97">
        <f>SUM(F8:F12)</f>
        <v>500</v>
      </c>
      <c r="G7" s="97">
        <f t="shared" ref="G7:O7" si="3">SUM(G8:G12)</f>
        <v>0</v>
      </c>
      <c r="H7" s="127">
        <f t="shared" si="3"/>
        <v>1500</v>
      </c>
      <c r="I7" s="97">
        <f t="shared" si="3"/>
        <v>0</v>
      </c>
      <c r="J7" s="97">
        <f t="shared" si="3"/>
        <v>0</v>
      </c>
      <c r="K7" s="97">
        <f t="shared" si="3"/>
        <v>0</v>
      </c>
      <c r="L7" s="97">
        <f t="shared" si="3"/>
        <v>0</v>
      </c>
      <c r="M7" s="97">
        <f t="shared" si="3"/>
        <v>0</v>
      </c>
      <c r="N7" s="98">
        <f t="shared" si="3"/>
        <v>0</v>
      </c>
      <c r="O7" s="97">
        <f t="shared" si="3"/>
        <v>0</v>
      </c>
      <c r="P7" s="97">
        <f t="shared" si="2"/>
        <v>31783.120000000003</v>
      </c>
    </row>
    <row r="8" spans="1:16" ht="16.5" x14ac:dyDescent="0.25">
      <c r="A8" s="104" t="s">
        <v>15</v>
      </c>
      <c r="B8" s="105" t="s">
        <v>11</v>
      </c>
      <c r="C8" s="101">
        <f>'11,20'!C17</f>
        <v>6000</v>
      </c>
      <c r="D8" s="89"/>
      <c r="E8" s="90">
        <v>1500</v>
      </c>
      <c r="F8" s="90"/>
      <c r="G8" s="90"/>
      <c r="H8" s="90"/>
      <c r="I8" s="90"/>
      <c r="J8" s="90"/>
      <c r="K8" s="90"/>
      <c r="L8" s="90"/>
      <c r="M8" s="90"/>
      <c r="N8" s="91"/>
      <c r="O8" s="90"/>
      <c r="P8" s="92"/>
    </row>
    <row r="9" spans="1:16" ht="16.5" x14ac:dyDescent="0.25">
      <c r="A9" s="104" t="s">
        <v>16</v>
      </c>
      <c r="B9" s="105" t="s">
        <v>12</v>
      </c>
      <c r="C9" s="101">
        <f>'11,20'!C18</f>
        <v>2400</v>
      </c>
      <c r="D9" s="89"/>
      <c r="E9" s="90"/>
      <c r="F9" s="90"/>
      <c r="G9" s="90"/>
      <c r="H9" s="90"/>
      <c r="I9" s="90"/>
      <c r="J9" s="90"/>
      <c r="K9" s="90"/>
      <c r="L9" s="90"/>
      <c r="M9" s="90"/>
      <c r="N9" s="91"/>
      <c r="O9" s="90"/>
      <c r="P9" s="92"/>
    </row>
    <row r="10" spans="1:16" ht="16.5" x14ac:dyDescent="0.25">
      <c r="A10" s="104" t="s">
        <v>17</v>
      </c>
      <c r="B10" s="105" t="s">
        <v>13</v>
      </c>
      <c r="C10" s="101">
        <f>'11,20'!C19</f>
        <v>6000</v>
      </c>
      <c r="D10" s="89"/>
      <c r="E10" s="90"/>
      <c r="F10" s="90"/>
      <c r="G10" s="90"/>
      <c r="H10" s="90"/>
      <c r="I10" s="90"/>
      <c r="J10" s="90"/>
      <c r="K10" s="90"/>
      <c r="L10" s="90"/>
      <c r="M10" s="90"/>
      <c r="N10" s="91"/>
      <c r="O10" s="90"/>
      <c r="P10" s="92"/>
    </row>
    <row r="11" spans="1:16" ht="16.5" x14ac:dyDescent="0.25">
      <c r="A11" s="104" t="s">
        <v>34</v>
      </c>
      <c r="B11" s="105" t="s">
        <v>94</v>
      </c>
      <c r="C11" s="101">
        <f>'11,20'!C20</f>
        <v>6000</v>
      </c>
      <c r="D11" s="89">
        <v>500</v>
      </c>
      <c r="E11" s="90">
        <v>500</v>
      </c>
      <c r="F11" s="90">
        <v>500</v>
      </c>
      <c r="G11" s="90"/>
      <c r="H11" s="90">
        <v>500</v>
      </c>
      <c r="I11" s="90"/>
      <c r="J11" s="90"/>
      <c r="K11" s="90"/>
      <c r="L11" s="90"/>
      <c r="M11" s="90"/>
      <c r="N11" s="91"/>
      <c r="O11" s="90"/>
      <c r="P11" s="92"/>
    </row>
    <row r="12" spans="1:16" ht="16.5" x14ac:dyDescent="0.3">
      <c r="A12" s="106" t="s">
        <v>34</v>
      </c>
      <c r="B12" s="124" t="s">
        <v>27</v>
      </c>
      <c r="C12" s="101">
        <f>'11,20'!C21</f>
        <v>120000</v>
      </c>
      <c r="D12" s="89">
        <v>14977.76</v>
      </c>
      <c r="E12" s="90">
        <v>12305.36</v>
      </c>
      <c r="F12" s="90"/>
      <c r="G12" s="90"/>
      <c r="H12" s="90">
        <v>1000</v>
      </c>
      <c r="I12" s="107"/>
      <c r="J12" s="90"/>
      <c r="K12" s="90"/>
      <c r="L12" s="90"/>
      <c r="M12" s="90"/>
      <c r="N12" s="91"/>
      <c r="O12" s="90"/>
      <c r="P12" s="92"/>
    </row>
    <row r="13" spans="1:16" ht="49.5" x14ac:dyDescent="0.3">
      <c r="A13" s="108" t="s">
        <v>67</v>
      </c>
      <c r="B13" s="125" t="s">
        <v>69</v>
      </c>
      <c r="C13" s="109">
        <f>'11,20'!C22</f>
        <v>295920</v>
      </c>
      <c r="D13" s="110">
        <v>18139.849999999999</v>
      </c>
      <c r="E13" s="111">
        <v>17577.060000000001</v>
      </c>
      <c r="F13" s="111">
        <v>17220.12</v>
      </c>
      <c r="G13" s="111">
        <v>14978.2</v>
      </c>
      <c r="H13" s="132">
        <v>20592.82</v>
      </c>
      <c r="I13" s="111"/>
      <c r="J13" s="111"/>
      <c r="K13" s="111"/>
      <c r="L13" s="97"/>
      <c r="M13" s="97"/>
      <c r="N13" s="112"/>
      <c r="O13" s="97"/>
      <c r="P13" s="97"/>
    </row>
    <row r="14" spans="1:16" ht="33" x14ac:dyDescent="0.3">
      <c r="A14" s="108" t="s">
        <v>60</v>
      </c>
      <c r="B14" s="125" t="s">
        <v>95</v>
      </c>
      <c r="C14" s="109"/>
      <c r="D14" s="110">
        <v>1101.8800000000001</v>
      </c>
      <c r="E14" s="111">
        <v>35.119999999999997</v>
      </c>
      <c r="F14" s="111"/>
      <c r="G14" s="111"/>
      <c r="H14" s="132">
        <v>44.51</v>
      </c>
      <c r="I14" s="111"/>
      <c r="J14" s="111"/>
      <c r="K14" s="111"/>
      <c r="L14" s="97"/>
      <c r="M14" s="97"/>
      <c r="N14" s="112"/>
      <c r="O14" s="97"/>
      <c r="P14" s="97"/>
    </row>
    <row r="15" spans="1:16" ht="16.5" x14ac:dyDescent="0.3">
      <c r="A15" s="108" t="s">
        <v>62</v>
      </c>
      <c r="B15" s="125" t="s">
        <v>96</v>
      </c>
      <c r="C15" s="109"/>
      <c r="D15" s="110">
        <v>59.28</v>
      </c>
      <c r="E15" s="111">
        <v>55.92</v>
      </c>
      <c r="F15" s="111">
        <v>63.9</v>
      </c>
      <c r="G15" s="111"/>
      <c r="H15" s="132">
        <v>61.58</v>
      </c>
      <c r="I15" s="111"/>
      <c r="J15" s="111"/>
      <c r="K15" s="111"/>
      <c r="L15" s="97"/>
      <c r="M15" s="97"/>
      <c r="N15" s="112"/>
      <c r="O15" s="97"/>
      <c r="P15" s="97"/>
    </row>
    <row r="16" spans="1:16" ht="16.5" x14ac:dyDescent="0.25">
      <c r="A16" s="113"/>
      <c r="B16" s="114" t="s">
        <v>20</v>
      </c>
      <c r="C16" s="109"/>
      <c r="D16" s="110"/>
      <c r="E16" s="111"/>
      <c r="F16" s="111"/>
      <c r="G16" s="111"/>
      <c r="H16" s="111"/>
      <c r="I16" s="111"/>
      <c r="J16" s="111"/>
      <c r="K16" s="111"/>
      <c r="L16" s="97"/>
      <c r="M16" s="97"/>
      <c r="N16" s="112"/>
      <c r="O16" s="97"/>
      <c r="P16" s="97"/>
    </row>
    <row r="17" spans="1:20" ht="16.5" x14ac:dyDescent="0.25">
      <c r="A17" s="82" t="s">
        <v>24</v>
      </c>
      <c r="B17" s="83" t="s">
        <v>63</v>
      </c>
      <c r="C17" s="84">
        <f>'11,20'!C24</f>
        <v>2228113.8960000002</v>
      </c>
      <c r="D17" s="85">
        <f>D18+D21+D30+D37+D43+D44+D45+D52</f>
        <v>159441.91800000001</v>
      </c>
      <c r="E17" s="86">
        <f>E18+E21+E30+E37+E45+E52+E43+E44</f>
        <v>142435.06099999999</v>
      </c>
      <c r="F17" s="86">
        <f t="shared" ref="F17:O17" si="4">F18+F21+F30+F37+F45+F52+F43+F44</f>
        <v>92202.796000000002</v>
      </c>
      <c r="G17" s="86">
        <f t="shared" si="4"/>
        <v>0</v>
      </c>
      <c r="H17" s="133">
        <f t="shared" si="4"/>
        <v>381248.83299999998</v>
      </c>
      <c r="I17" s="86">
        <f t="shared" si="4"/>
        <v>0</v>
      </c>
      <c r="J17" s="86">
        <f t="shared" si="4"/>
        <v>0</v>
      </c>
      <c r="K17" s="86">
        <f t="shared" si="4"/>
        <v>0</v>
      </c>
      <c r="L17" s="86">
        <f t="shared" si="4"/>
        <v>0</v>
      </c>
      <c r="M17" s="86">
        <f t="shared" si="4"/>
        <v>0</v>
      </c>
      <c r="N17" s="86">
        <f t="shared" si="4"/>
        <v>0</v>
      </c>
      <c r="O17" s="86">
        <f t="shared" si="4"/>
        <v>0</v>
      </c>
      <c r="P17" s="86">
        <f>SUM(D17:O17)</f>
        <v>775328.60800000001</v>
      </c>
    </row>
    <row r="18" spans="1:20" ht="33" x14ac:dyDescent="0.25">
      <c r="A18" s="93">
        <v>1</v>
      </c>
      <c r="B18" s="94" t="s">
        <v>32</v>
      </c>
      <c r="C18" s="95">
        <f>'11,20'!C25</f>
        <v>452460</v>
      </c>
      <c r="D18" s="96">
        <f>D20+D19</f>
        <v>18559.669999999998</v>
      </c>
      <c r="E18" s="97">
        <f>E20+E19</f>
        <v>53719.51</v>
      </c>
      <c r="F18" s="97">
        <f>F20+F19</f>
        <v>20193</v>
      </c>
      <c r="G18" s="97">
        <f t="shared" ref="G18:O18" si="5">G20+G19</f>
        <v>0</v>
      </c>
      <c r="H18" s="127">
        <f t="shared" si="5"/>
        <v>34783.9</v>
      </c>
      <c r="I18" s="97">
        <f t="shared" si="5"/>
        <v>0</v>
      </c>
      <c r="J18" s="97">
        <f t="shared" si="5"/>
        <v>0</v>
      </c>
      <c r="K18" s="97">
        <f t="shared" si="5"/>
        <v>0</v>
      </c>
      <c r="L18" s="97">
        <f t="shared" si="5"/>
        <v>0</v>
      </c>
      <c r="M18" s="97">
        <f t="shared" si="5"/>
        <v>0</v>
      </c>
      <c r="N18" s="98">
        <f t="shared" si="5"/>
        <v>0</v>
      </c>
      <c r="O18" s="97">
        <f t="shared" si="5"/>
        <v>0</v>
      </c>
      <c r="P18" s="97">
        <f t="shared" ref="P18:P52" si="6">SUM(D18:O18)</f>
        <v>127256.07999999999</v>
      </c>
      <c r="T18" s="136"/>
    </row>
    <row r="19" spans="1:20" ht="16.5" x14ac:dyDescent="0.25">
      <c r="A19" s="115" t="s">
        <v>8</v>
      </c>
      <c r="B19" s="100" t="s">
        <v>31</v>
      </c>
      <c r="C19" s="101">
        <f>'11,20'!C26</f>
        <v>335974.80000000005</v>
      </c>
      <c r="D19" s="89">
        <v>14000</v>
      </c>
      <c r="E19" s="90">
        <v>41997.9</v>
      </c>
      <c r="F19" s="90">
        <v>14000</v>
      </c>
      <c r="G19" s="90"/>
      <c r="H19" s="90">
        <v>27997.9</v>
      </c>
      <c r="I19" s="90"/>
      <c r="J19" s="90"/>
      <c r="K19" s="90"/>
      <c r="L19" s="90"/>
      <c r="M19" s="90"/>
      <c r="N19" s="91"/>
      <c r="O19" s="90"/>
      <c r="P19" s="92"/>
    </row>
    <row r="20" spans="1:20" ht="33" x14ac:dyDescent="0.25">
      <c r="A20" s="104" t="s">
        <v>14</v>
      </c>
      <c r="B20" s="105" t="s">
        <v>7</v>
      </c>
      <c r="C20" s="101">
        <f>'11,20'!C27</f>
        <v>116485.20000000001</v>
      </c>
      <c r="D20" s="89">
        <v>4559.67</v>
      </c>
      <c r="E20" s="90">
        <v>11721.61</v>
      </c>
      <c r="F20" s="90">
        <v>6193</v>
      </c>
      <c r="G20" s="90"/>
      <c r="H20" s="90">
        <v>6786</v>
      </c>
      <c r="I20" s="90"/>
      <c r="J20" s="90"/>
      <c r="K20" s="90"/>
      <c r="L20" s="90"/>
      <c r="M20" s="90"/>
      <c r="N20" s="91"/>
      <c r="O20" s="90"/>
      <c r="P20" s="92"/>
    </row>
    <row r="21" spans="1:20" ht="49.5" x14ac:dyDescent="0.25">
      <c r="A21" s="93">
        <v>2</v>
      </c>
      <c r="B21" s="94" t="s">
        <v>25</v>
      </c>
      <c r="C21" s="95">
        <f>'11,20'!C28</f>
        <v>670800</v>
      </c>
      <c r="D21" s="96">
        <f>SUM(D22:D28)</f>
        <v>35558.6</v>
      </c>
      <c r="E21" s="97">
        <f>SUM(E22:E28)</f>
        <v>41307.199999999997</v>
      </c>
      <c r="F21" s="97">
        <f>SUM(F22:F27)</f>
        <v>36628.199999999997</v>
      </c>
      <c r="G21" s="97">
        <f t="shared" ref="G21:O21" si="7">SUM(G22:G27)</f>
        <v>0</v>
      </c>
      <c r="H21" s="127">
        <f>SUM(H22:H28)</f>
        <v>39619</v>
      </c>
      <c r="I21" s="97">
        <f t="shared" si="7"/>
        <v>0</v>
      </c>
      <c r="J21" s="97">
        <f t="shared" si="7"/>
        <v>0</v>
      </c>
      <c r="K21" s="97">
        <f t="shared" si="7"/>
        <v>0</v>
      </c>
      <c r="L21" s="97">
        <f t="shared" si="7"/>
        <v>0</v>
      </c>
      <c r="M21" s="97">
        <f t="shared" si="7"/>
        <v>0</v>
      </c>
      <c r="N21" s="98">
        <f t="shared" si="7"/>
        <v>0</v>
      </c>
      <c r="O21" s="97">
        <f t="shared" si="7"/>
        <v>0</v>
      </c>
      <c r="P21" s="97">
        <f t="shared" si="6"/>
        <v>153113</v>
      </c>
    </row>
    <row r="22" spans="1:20" ht="33" x14ac:dyDescent="0.25">
      <c r="A22" s="104" t="s">
        <v>9</v>
      </c>
      <c r="B22" s="105" t="s">
        <v>37</v>
      </c>
      <c r="C22" s="101">
        <f>'11,20'!C29</f>
        <v>286800</v>
      </c>
      <c r="D22" s="89">
        <v>24840</v>
      </c>
      <c r="E22" s="90">
        <v>4550</v>
      </c>
      <c r="F22" s="90">
        <v>18000</v>
      </c>
      <c r="G22" s="90"/>
      <c r="H22" s="90">
        <v>22330</v>
      </c>
      <c r="I22" s="90"/>
      <c r="J22" s="90"/>
      <c r="K22" s="90"/>
      <c r="L22" s="90"/>
      <c r="M22" s="90"/>
      <c r="N22" s="91"/>
      <c r="O22" s="90"/>
      <c r="P22" s="92"/>
    </row>
    <row r="23" spans="1:20" ht="49.5" x14ac:dyDescent="0.25">
      <c r="A23" s="104" t="s">
        <v>18</v>
      </c>
      <c r="B23" s="105" t="s">
        <v>38</v>
      </c>
      <c r="C23" s="101">
        <f>'11,20'!C30</f>
        <v>96000</v>
      </c>
      <c r="D23" s="89">
        <v>7068.6</v>
      </c>
      <c r="E23" s="90">
        <v>7207.2</v>
      </c>
      <c r="F23" s="90">
        <v>5128.2</v>
      </c>
      <c r="G23" s="90"/>
      <c r="H23" s="90">
        <v>2079</v>
      </c>
      <c r="I23" s="90"/>
      <c r="J23" s="90"/>
      <c r="K23" s="90"/>
      <c r="L23" s="90"/>
      <c r="M23" s="90"/>
      <c r="N23" s="91"/>
      <c r="O23" s="90"/>
      <c r="P23" s="92"/>
    </row>
    <row r="24" spans="1:20" ht="49.5" x14ac:dyDescent="0.25">
      <c r="A24" s="104" t="s">
        <v>39</v>
      </c>
      <c r="B24" s="105" t="s">
        <v>97</v>
      </c>
      <c r="C24" s="101">
        <f>'11,20'!C31</f>
        <v>60000</v>
      </c>
      <c r="D24" s="89"/>
      <c r="E24" s="90">
        <v>5000</v>
      </c>
      <c r="F24" s="90">
        <v>5000</v>
      </c>
      <c r="G24" s="90"/>
      <c r="H24" s="90">
        <v>5000</v>
      </c>
      <c r="I24" s="90"/>
      <c r="J24" s="90"/>
      <c r="K24" s="90"/>
      <c r="L24" s="90"/>
      <c r="M24" s="90"/>
      <c r="N24" s="91"/>
      <c r="O24" s="90"/>
      <c r="P24" s="92"/>
    </row>
    <row r="25" spans="1:20" ht="115.5" x14ac:dyDescent="0.25">
      <c r="A25" s="104" t="s">
        <v>98</v>
      </c>
      <c r="B25" s="105" t="s">
        <v>26</v>
      </c>
      <c r="C25" s="101">
        <f>'[1]8,41'!C28*12</f>
        <v>120000</v>
      </c>
      <c r="D25" s="89"/>
      <c r="E25" s="90">
        <v>8500</v>
      </c>
      <c r="F25" s="90">
        <v>8500</v>
      </c>
      <c r="G25" s="90"/>
      <c r="H25" s="90">
        <v>3860</v>
      </c>
      <c r="I25" s="90"/>
      <c r="J25" s="90"/>
      <c r="K25" s="90"/>
      <c r="L25" s="90"/>
      <c r="M25" s="90"/>
      <c r="N25" s="91"/>
      <c r="O25" s="90"/>
      <c r="P25" s="92"/>
    </row>
    <row r="26" spans="1:20" ht="49.5" x14ac:dyDescent="0.25">
      <c r="A26" s="104" t="s">
        <v>40</v>
      </c>
      <c r="B26" s="105" t="s">
        <v>71</v>
      </c>
      <c r="C26" s="101">
        <f>'11,20'!C33</f>
        <v>12000</v>
      </c>
      <c r="D26" s="89">
        <v>2550</v>
      </c>
      <c r="E26" s="90"/>
      <c r="F26" s="90"/>
      <c r="G26" s="90"/>
      <c r="H26" s="90"/>
      <c r="I26" s="90"/>
      <c r="J26" s="90"/>
      <c r="K26" s="90"/>
      <c r="L26" s="90"/>
      <c r="M26" s="90"/>
      <c r="N26" s="91"/>
      <c r="O26" s="90"/>
      <c r="P26" s="92"/>
    </row>
    <row r="27" spans="1:20" ht="33" x14ac:dyDescent="0.25">
      <c r="A27" s="104" t="s">
        <v>70</v>
      </c>
      <c r="B27" s="105" t="s">
        <v>42</v>
      </c>
      <c r="C27" s="101">
        <f>'11,20'!C34</f>
        <v>96000</v>
      </c>
      <c r="D27" s="89"/>
      <c r="E27" s="90">
        <v>15400</v>
      </c>
      <c r="F27" s="90"/>
      <c r="G27" s="90"/>
      <c r="H27" s="90">
        <v>5700</v>
      </c>
      <c r="I27" s="90"/>
      <c r="J27" s="90"/>
      <c r="K27" s="90"/>
      <c r="L27" s="90"/>
      <c r="M27" s="90"/>
      <c r="N27" s="91"/>
      <c r="O27" s="90"/>
      <c r="P27" s="92"/>
    </row>
    <row r="28" spans="1:20" s="2" customFormat="1" ht="33" x14ac:dyDescent="0.25">
      <c r="A28" s="115" t="s">
        <v>107</v>
      </c>
      <c r="B28" s="100" t="s">
        <v>106</v>
      </c>
      <c r="C28" s="101"/>
      <c r="D28" s="89">
        <v>1100</v>
      </c>
      <c r="E28" s="90">
        <v>650</v>
      </c>
      <c r="F28" s="90"/>
      <c r="G28" s="90"/>
      <c r="H28" s="90">
        <v>650</v>
      </c>
      <c r="I28" s="90"/>
      <c r="J28" s="90"/>
      <c r="K28" s="90"/>
      <c r="L28" s="90"/>
      <c r="M28" s="90"/>
      <c r="N28" s="91"/>
      <c r="O28" s="90"/>
      <c r="P28" s="92"/>
    </row>
    <row r="29" spans="1:20" s="2" customFormat="1" ht="16.5" x14ac:dyDescent="0.25">
      <c r="A29" s="104"/>
      <c r="B29" s="105"/>
      <c r="C29" s="101"/>
      <c r="D29" s="89"/>
      <c r="E29" s="90"/>
      <c r="F29" s="90"/>
      <c r="G29" s="90"/>
      <c r="H29" s="90"/>
      <c r="I29" s="90"/>
      <c r="J29" s="90"/>
      <c r="K29" s="90"/>
      <c r="L29" s="90"/>
      <c r="M29" s="90"/>
      <c r="N29" s="91"/>
      <c r="O29" s="90"/>
      <c r="P29" s="92"/>
    </row>
    <row r="30" spans="1:20" ht="16.5" x14ac:dyDescent="0.25">
      <c r="A30" s="93">
        <v>3</v>
      </c>
      <c r="B30" s="94" t="s">
        <v>43</v>
      </c>
      <c r="C30" s="116">
        <f>'11,20'!C35</f>
        <v>226800</v>
      </c>
      <c r="D30" s="126">
        <f>SUM(D31:D36)</f>
        <v>3969</v>
      </c>
      <c r="E30" s="127">
        <f>SUM(E31:E36)</f>
        <v>14931.93</v>
      </c>
      <c r="F30" s="127">
        <f>SUM(F31:F36)</f>
        <v>269.16000000000003</v>
      </c>
      <c r="G30" s="127">
        <f t="shared" ref="G30:O30" si="8">SUM(G31:G36)</f>
        <v>0</v>
      </c>
      <c r="H30" s="127">
        <f t="shared" si="8"/>
        <v>807</v>
      </c>
      <c r="I30" s="127">
        <f t="shared" si="8"/>
        <v>0</v>
      </c>
      <c r="J30" s="127">
        <f t="shared" si="8"/>
        <v>0</v>
      </c>
      <c r="K30" s="127">
        <f t="shared" si="8"/>
        <v>0</v>
      </c>
      <c r="L30" s="127">
        <f t="shared" si="8"/>
        <v>0</v>
      </c>
      <c r="M30" s="127">
        <f t="shared" si="8"/>
        <v>0</v>
      </c>
      <c r="N30" s="128">
        <f t="shared" si="8"/>
        <v>0</v>
      </c>
      <c r="O30" s="127">
        <f t="shared" si="8"/>
        <v>0</v>
      </c>
      <c r="P30" s="127">
        <f t="shared" si="6"/>
        <v>19977.09</v>
      </c>
    </row>
    <row r="31" spans="1:20" ht="33" x14ac:dyDescent="0.25">
      <c r="A31" s="115" t="s">
        <v>15</v>
      </c>
      <c r="B31" s="100" t="s">
        <v>44</v>
      </c>
      <c r="C31" s="101">
        <f>'11,20'!C36</f>
        <v>144000</v>
      </c>
      <c r="D31" s="102"/>
      <c r="E31" s="92">
        <v>6185.76</v>
      </c>
      <c r="F31" s="92"/>
      <c r="G31" s="92"/>
      <c r="H31" s="92"/>
      <c r="I31" s="92"/>
      <c r="J31" s="92"/>
      <c r="K31" s="92"/>
      <c r="L31" s="92"/>
      <c r="M31" s="92"/>
      <c r="N31" s="103"/>
      <c r="O31" s="92"/>
      <c r="P31" s="127">
        <f t="shared" si="6"/>
        <v>6185.76</v>
      </c>
    </row>
    <row r="32" spans="1:20" ht="49.5" x14ac:dyDescent="0.25">
      <c r="A32" s="115" t="s">
        <v>16</v>
      </c>
      <c r="B32" s="100" t="s">
        <v>45</v>
      </c>
      <c r="C32" s="101">
        <f>'11,20'!C37</f>
        <v>26400</v>
      </c>
      <c r="D32" s="102">
        <v>935.09</v>
      </c>
      <c r="E32" s="92">
        <v>306.17</v>
      </c>
      <c r="F32" s="92">
        <v>269.16000000000003</v>
      </c>
      <c r="G32" s="92"/>
      <c r="H32" s="92"/>
      <c r="I32" s="92"/>
      <c r="J32" s="92"/>
      <c r="K32" s="92"/>
      <c r="L32" s="92"/>
      <c r="M32" s="92"/>
      <c r="N32" s="103"/>
      <c r="O32" s="92"/>
      <c r="P32" s="127">
        <f t="shared" si="6"/>
        <v>1510.42</v>
      </c>
    </row>
    <row r="33" spans="1:16" ht="181.5" x14ac:dyDescent="0.25">
      <c r="A33" s="104" t="s">
        <v>17</v>
      </c>
      <c r="B33" s="105" t="s">
        <v>41</v>
      </c>
      <c r="C33" s="101">
        <f>'11,20'!C38</f>
        <v>12000</v>
      </c>
      <c r="D33" s="89">
        <v>96.73</v>
      </c>
      <c r="E33" s="90"/>
      <c r="F33" s="90"/>
      <c r="G33" s="90"/>
      <c r="H33" s="90"/>
      <c r="I33" s="90"/>
      <c r="J33" s="90"/>
      <c r="K33" s="90"/>
      <c r="L33" s="90"/>
      <c r="M33" s="90"/>
      <c r="N33" s="91"/>
      <c r="O33" s="90"/>
      <c r="P33" s="127">
        <f t="shared" si="6"/>
        <v>96.73</v>
      </c>
    </row>
    <row r="34" spans="1:16" ht="33" x14ac:dyDescent="0.25">
      <c r="A34" s="104" t="s">
        <v>34</v>
      </c>
      <c r="B34" s="105" t="s">
        <v>46</v>
      </c>
      <c r="C34" s="101">
        <f>'11,20'!C39</f>
        <v>12000</v>
      </c>
      <c r="D34" s="89">
        <v>650</v>
      </c>
      <c r="E34" s="90">
        <v>4150</v>
      </c>
      <c r="F34" s="90"/>
      <c r="G34" s="90"/>
      <c r="H34" s="90">
        <v>807</v>
      </c>
      <c r="I34" s="90"/>
      <c r="J34" s="90"/>
      <c r="K34" s="90"/>
      <c r="L34" s="90"/>
      <c r="M34" s="90"/>
      <c r="N34" s="91"/>
      <c r="O34" s="90"/>
      <c r="P34" s="127">
        <f t="shared" si="6"/>
        <v>5607</v>
      </c>
    </row>
    <row r="35" spans="1:16" ht="49.5" x14ac:dyDescent="0.25">
      <c r="A35" s="104" t="s">
        <v>33</v>
      </c>
      <c r="B35" s="105" t="s">
        <v>47</v>
      </c>
      <c r="C35" s="101">
        <f>'11,20'!C40</f>
        <v>6000</v>
      </c>
      <c r="D35" s="89"/>
      <c r="E35" s="90">
        <v>870</v>
      </c>
      <c r="F35" s="90"/>
      <c r="G35" s="90"/>
      <c r="H35" s="90"/>
      <c r="I35" s="90"/>
      <c r="J35" s="90"/>
      <c r="K35" s="90"/>
      <c r="L35" s="90"/>
      <c r="M35" s="90"/>
      <c r="N35" s="91"/>
      <c r="O35" s="90"/>
      <c r="P35" s="127">
        <f t="shared" si="6"/>
        <v>870</v>
      </c>
    </row>
    <row r="36" spans="1:16" ht="49.5" x14ac:dyDescent="0.25">
      <c r="A36" s="115" t="s">
        <v>48</v>
      </c>
      <c r="B36" s="100" t="s">
        <v>49</v>
      </c>
      <c r="C36" s="101">
        <f>'11,20'!C41</f>
        <v>26400</v>
      </c>
      <c r="D36" s="89">
        <v>2287.1799999999998</v>
      </c>
      <c r="E36" s="90">
        <v>3420</v>
      </c>
      <c r="F36" s="90"/>
      <c r="G36" s="90"/>
      <c r="H36" s="90"/>
      <c r="I36" s="90"/>
      <c r="J36" s="90"/>
      <c r="K36" s="90"/>
      <c r="L36" s="90"/>
      <c r="M36" s="90"/>
      <c r="N36" s="91"/>
      <c r="O36" s="90"/>
      <c r="P36" s="127">
        <f t="shared" si="6"/>
        <v>5707.18</v>
      </c>
    </row>
    <row r="37" spans="1:16" ht="33" x14ac:dyDescent="0.25">
      <c r="A37" s="93">
        <v>4</v>
      </c>
      <c r="B37" s="94" t="s">
        <v>50</v>
      </c>
      <c r="C37" s="95">
        <f>'11,20'!C42</f>
        <v>21960</v>
      </c>
      <c r="D37" s="96">
        <f>SUM(D38:D42)</f>
        <v>244.6</v>
      </c>
      <c r="E37" s="96">
        <f t="shared" ref="E37:O37" si="9">SUM(E38:E42)</f>
        <v>1380.49</v>
      </c>
      <c r="F37" s="96">
        <f t="shared" si="9"/>
        <v>405</v>
      </c>
      <c r="G37" s="96">
        <f t="shared" si="9"/>
        <v>0</v>
      </c>
      <c r="H37" s="126">
        <f t="shared" si="9"/>
        <v>268.99</v>
      </c>
      <c r="I37" s="96">
        <f t="shared" si="9"/>
        <v>0</v>
      </c>
      <c r="J37" s="96">
        <f t="shared" si="9"/>
        <v>0</v>
      </c>
      <c r="K37" s="96">
        <f t="shared" si="9"/>
        <v>0</v>
      </c>
      <c r="L37" s="96">
        <f t="shared" si="9"/>
        <v>0</v>
      </c>
      <c r="M37" s="96">
        <f t="shared" si="9"/>
        <v>0</v>
      </c>
      <c r="N37" s="96">
        <f t="shared" si="9"/>
        <v>0</v>
      </c>
      <c r="O37" s="96">
        <f t="shared" si="9"/>
        <v>0</v>
      </c>
      <c r="P37" s="127">
        <f t="shared" si="6"/>
        <v>2299.08</v>
      </c>
    </row>
    <row r="38" spans="1:16" ht="82.5" x14ac:dyDescent="0.25">
      <c r="A38" s="115" t="s">
        <v>51</v>
      </c>
      <c r="B38" s="100" t="s">
        <v>53</v>
      </c>
      <c r="C38" s="101">
        <f>'11,20'!C43</f>
        <v>9600</v>
      </c>
      <c r="D38" s="89"/>
      <c r="E38" s="90">
        <v>259.5</v>
      </c>
      <c r="F38" s="90"/>
      <c r="G38" s="90"/>
      <c r="H38" s="90"/>
      <c r="I38" s="90"/>
      <c r="J38" s="90"/>
      <c r="K38" s="90"/>
      <c r="L38" s="90"/>
      <c r="M38" s="90"/>
      <c r="N38" s="91"/>
      <c r="O38" s="90"/>
      <c r="P38" s="127">
        <f t="shared" si="6"/>
        <v>259.5</v>
      </c>
    </row>
    <row r="39" spans="1:16" ht="33" x14ac:dyDescent="0.25">
      <c r="A39" s="115" t="s">
        <v>52</v>
      </c>
      <c r="B39" s="100" t="s">
        <v>99</v>
      </c>
      <c r="C39" s="101">
        <f>'11,20'!C44</f>
        <v>3600</v>
      </c>
      <c r="D39" s="89"/>
      <c r="E39" s="90">
        <v>784</v>
      </c>
      <c r="F39" s="90"/>
      <c r="G39" s="90"/>
      <c r="H39" s="90"/>
      <c r="I39" s="90"/>
      <c r="J39" s="90"/>
      <c r="K39" s="90"/>
      <c r="L39" s="90"/>
      <c r="M39" s="90"/>
      <c r="N39" s="91"/>
      <c r="O39" s="90"/>
      <c r="P39" s="127">
        <f t="shared" si="6"/>
        <v>784</v>
      </c>
    </row>
    <row r="40" spans="1:16" ht="16.5" x14ac:dyDescent="0.25">
      <c r="A40" s="115" t="s">
        <v>55</v>
      </c>
      <c r="B40" s="100" t="s">
        <v>56</v>
      </c>
      <c r="C40" s="101">
        <f>'11,20'!C45</f>
        <v>4200</v>
      </c>
      <c r="D40" s="89">
        <v>244.6</v>
      </c>
      <c r="E40" s="90">
        <v>336.99</v>
      </c>
      <c r="F40" s="90">
        <v>405</v>
      </c>
      <c r="G40" s="90"/>
      <c r="H40" s="90">
        <v>268.99</v>
      </c>
      <c r="I40" s="90"/>
      <c r="J40" s="90"/>
      <c r="K40" s="90"/>
      <c r="L40" s="90"/>
      <c r="M40" s="90"/>
      <c r="N40" s="91"/>
      <c r="O40" s="90"/>
      <c r="P40" s="127">
        <f t="shared" si="6"/>
        <v>1255.58</v>
      </c>
    </row>
    <row r="41" spans="1:16" ht="16.5" x14ac:dyDescent="0.25">
      <c r="A41" s="104" t="s">
        <v>57</v>
      </c>
      <c r="B41" s="105" t="s">
        <v>19</v>
      </c>
      <c r="C41" s="101">
        <f>'11,20'!C46</f>
        <v>960</v>
      </c>
      <c r="D41" s="89"/>
      <c r="E41" s="90"/>
      <c r="F41" s="90"/>
      <c r="G41" s="90"/>
      <c r="H41" s="90"/>
      <c r="I41" s="90"/>
      <c r="J41" s="90"/>
      <c r="K41" s="90"/>
      <c r="L41" s="90"/>
      <c r="M41" s="90"/>
      <c r="N41" s="91"/>
      <c r="O41" s="90"/>
      <c r="P41" s="127">
        <f t="shared" si="6"/>
        <v>0</v>
      </c>
    </row>
    <row r="42" spans="1:16" ht="16.5" x14ac:dyDescent="0.25">
      <c r="A42" s="104" t="s">
        <v>58</v>
      </c>
      <c r="B42" s="105" t="s">
        <v>59</v>
      </c>
      <c r="C42" s="101">
        <f>'11,20'!C47</f>
        <v>3600</v>
      </c>
      <c r="D42" s="89"/>
      <c r="E42" s="90"/>
      <c r="F42" s="90"/>
      <c r="G42" s="90"/>
      <c r="H42" s="90"/>
      <c r="I42" s="90"/>
      <c r="J42" s="90"/>
      <c r="K42" s="90"/>
      <c r="L42" s="90"/>
      <c r="M42" s="90"/>
      <c r="N42" s="91"/>
      <c r="O42" s="90"/>
      <c r="P42" s="127">
        <f t="shared" si="6"/>
        <v>0</v>
      </c>
    </row>
    <row r="43" spans="1:16" ht="16.5" x14ac:dyDescent="0.25">
      <c r="A43" s="129" t="s">
        <v>60</v>
      </c>
      <c r="B43" s="130" t="s">
        <v>64</v>
      </c>
      <c r="C43" s="116">
        <f>'11,20'!C48</f>
        <v>68710.200000000012</v>
      </c>
      <c r="D43" s="96">
        <v>3930</v>
      </c>
      <c r="E43" s="97"/>
      <c r="F43" s="97"/>
      <c r="G43" s="97"/>
      <c r="H43" s="127">
        <v>2270</v>
      </c>
      <c r="I43" s="97"/>
      <c r="J43" s="97"/>
      <c r="K43" s="97"/>
      <c r="L43" s="97"/>
      <c r="M43" s="97"/>
      <c r="N43" s="98"/>
      <c r="O43" s="97"/>
      <c r="P43" s="127">
        <f t="shared" si="6"/>
        <v>6200</v>
      </c>
    </row>
    <row r="44" spans="1:16" ht="33" x14ac:dyDescent="0.25">
      <c r="A44" s="129" t="s">
        <v>61</v>
      </c>
      <c r="B44" s="130" t="s">
        <v>66</v>
      </c>
      <c r="C44" s="116">
        <f>'11,20'!C49</f>
        <v>297840</v>
      </c>
      <c r="D44" s="96">
        <v>18000</v>
      </c>
      <c r="E44" s="97">
        <v>18000</v>
      </c>
      <c r="F44" s="97">
        <v>24660</v>
      </c>
      <c r="G44" s="97"/>
      <c r="H44" s="127">
        <v>24660</v>
      </c>
      <c r="I44" s="97"/>
      <c r="J44" s="97"/>
      <c r="K44" s="97"/>
      <c r="L44" s="97"/>
      <c r="M44" s="97"/>
      <c r="N44" s="98"/>
      <c r="O44" s="97"/>
      <c r="P44" s="127">
        <f t="shared" si="6"/>
        <v>85320</v>
      </c>
    </row>
    <row r="45" spans="1:16" ht="16.5" x14ac:dyDescent="0.25">
      <c r="A45" s="117" t="s">
        <v>62</v>
      </c>
      <c r="B45" s="118" t="s">
        <v>72</v>
      </c>
      <c r="C45" s="95">
        <f>'11,20'!C50</f>
        <v>310364.304</v>
      </c>
      <c r="D45" s="96">
        <f>D46+D47+D48+D49+D51</f>
        <v>67750</v>
      </c>
      <c r="E45" s="96">
        <f>E46+E47+E48+E49+E51</f>
        <v>680</v>
      </c>
      <c r="F45" s="96">
        <f t="shared" ref="F45:H45" si="10">F46+F47+F48+F49+F51</f>
        <v>0</v>
      </c>
      <c r="G45" s="96">
        <f t="shared" si="10"/>
        <v>0</v>
      </c>
      <c r="H45" s="126">
        <f t="shared" si="10"/>
        <v>264628</v>
      </c>
      <c r="I45" s="97"/>
      <c r="J45" s="97"/>
      <c r="K45" s="97"/>
      <c r="L45" s="97"/>
      <c r="M45" s="97"/>
      <c r="N45" s="98"/>
      <c r="O45" s="97"/>
      <c r="P45" s="127">
        <f t="shared" si="6"/>
        <v>333058</v>
      </c>
    </row>
    <row r="46" spans="1:16" ht="35.450000000000003" customHeight="1" x14ac:dyDescent="0.25">
      <c r="A46" s="119" t="s">
        <v>100</v>
      </c>
      <c r="B46" s="8" t="s">
        <v>103</v>
      </c>
      <c r="C46" s="123"/>
      <c r="D46" s="89">
        <v>32750</v>
      </c>
      <c r="E46" s="90">
        <v>680</v>
      </c>
      <c r="F46" s="90"/>
      <c r="G46" s="90"/>
      <c r="H46" s="90"/>
      <c r="I46" s="90"/>
      <c r="J46" s="90"/>
      <c r="K46" s="90"/>
      <c r="L46" s="90"/>
      <c r="M46" s="90"/>
      <c r="N46" s="91"/>
      <c r="O46" s="90"/>
      <c r="P46" s="127">
        <f t="shared" si="6"/>
        <v>33430</v>
      </c>
    </row>
    <row r="47" spans="1:16" ht="33" x14ac:dyDescent="0.25">
      <c r="A47" s="119" t="s">
        <v>101</v>
      </c>
      <c r="B47" s="8" t="s">
        <v>104</v>
      </c>
      <c r="C47" s="123"/>
      <c r="D47" s="89">
        <v>25000</v>
      </c>
      <c r="E47" s="90"/>
      <c r="F47" s="90"/>
      <c r="G47" s="90"/>
      <c r="H47" s="90"/>
      <c r="I47" s="90"/>
      <c r="J47" s="90"/>
      <c r="K47" s="90"/>
      <c r="L47" s="90"/>
      <c r="M47" s="90"/>
      <c r="N47" s="91"/>
      <c r="O47" s="90"/>
      <c r="P47" s="127">
        <f t="shared" si="6"/>
        <v>25000</v>
      </c>
    </row>
    <row r="48" spans="1:16" s="2" customFormat="1" ht="66" x14ac:dyDescent="0.25">
      <c r="A48" s="119" t="s">
        <v>102</v>
      </c>
      <c r="B48" s="8" t="s">
        <v>111</v>
      </c>
      <c r="C48" s="123"/>
      <c r="D48" s="89">
        <v>10000</v>
      </c>
      <c r="E48" s="90"/>
      <c r="F48" s="90"/>
      <c r="G48" s="90"/>
      <c r="H48" s="90"/>
      <c r="I48" s="90"/>
      <c r="J48" s="90"/>
      <c r="K48" s="90"/>
      <c r="L48" s="90"/>
      <c r="M48" s="90"/>
      <c r="N48" s="91"/>
      <c r="O48" s="90"/>
      <c r="P48" s="127">
        <f t="shared" si="6"/>
        <v>10000</v>
      </c>
    </row>
    <row r="49" spans="1:16" s="2" customFormat="1" ht="66" x14ac:dyDescent="0.25">
      <c r="A49" s="119" t="s">
        <v>109</v>
      </c>
      <c r="B49" s="8" t="s">
        <v>110</v>
      </c>
      <c r="C49" s="123"/>
      <c r="D49" s="89"/>
      <c r="E49" s="90"/>
      <c r="F49" s="90"/>
      <c r="G49" s="90"/>
      <c r="H49" s="90">
        <v>264628</v>
      </c>
      <c r="I49" s="90"/>
      <c r="J49" s="90"/>
      <c r="K49" s="90"/>
      <c r="L49" s="90"/>
      <c r="M49" s="90"/>
      <c r="N49" s="91"/>
      <c r="O49" s="90"/>
      <c r="P49" s="127">
        <f t="shared" si="6"/>
        <v>264628</v>
      </c>
    </row>
    <row r="50" spans="1:16" s="2" customFormat="1" ht="16.5" x14ac:dyDescent="0.25">
      <c r="A50" s="119"/>
      <c r="B50" s="8"/>
      <c r="C50" s="123"/>
      <c r="D50" s="89"/>
      <c r="E50" s="90"/>
      <c r="F50" s="90"/>
      <c r="G50" s="90"/>
      <c r="H50" s="90"/>
      <c r="I50" s="90"/>
      <c r="J50" s="90"/>
      <c r="K50" s="90"/>
      <c r="L50" s="90"/>
      <c r="M50" s="90"/>
      <c r="N50" s="91"/>
      <c r="O50" s="90"/>
      <c r="P50" s="127">
        <f t="shared" si="6"/>
        <v>0</v>
      </c>
    </row>
    <row r="51" spans="1:16" ht="16.5" x14ac:dyDescent="0.25">
      <c r="A51" s="119"/>
      <c r="B51" s="8"/>
      <c r="C51" s="123"/>
      <c r="D51" s="89"/>
      <c r="E51" s="90"/>
      <c r="F51" s="90"/>
      <c r="G51" s="90"/>
      <c r="H51" s="90"/>
      <c r="I51" s="90"/>
      <c r="J51" s="90"/>
      <c r="K51" s="90"/>
      <c r="L51" s="90"/>
      <c r="M51" s="90"/>
      <c r="N51" s="91"/>
      <c r="O51" s="90"/>
      <c r="P51" s="127">
        <f t="shared" si="6"/>
        <v>0</v>
      </c>
    </row>
    <row r="52" spans="1:16" ht="17.25" thickBot="1" x14ac:dyDescent="0.3">
      <c r="A52" s="117" t="s">
        <v>65</v>
      </c>
      <c r="B52" s="120" t="s">
        <v>30</v>
      </c>
      <c r="C52" s="121">
        <f>'11,20'!C51</f>
        <v>179179.39200000002</v>
      </c>
      <c r="D52" s="96">
        <f>D4*10/100</f>
        <v>11430.048000000001</v>
      </c>
      <c r="E52" s="97">
        <f t="shared" ref="E52:O52" si="11">E4*10/100</f>
        <v>12415.931</v>
      </c>
      <c r="F52" s="97">
        <f t="shared" si="11"/>
        <v>10047.436</v>
      </c>
      <c r="G52" s="97">
        <f t="shared" si="11"/>
        <v>0</v>
      </c>
      <c r="H52" s="127">
        <f t="shared" si="11"/>
        <v>14211.942999999997</v>
      </c>
      <c r="I52" s="97">
        <f t="shared" si="11"/>
        <v>0</v>
      </c>
      <c r="J52" s="97">
        <f t="shared" si="11"/>
        <v>0</v>
      </c>
      <c r="K52" s="97">
        <f t="shared" si="11"/>
        <v>0</v>
      </c>
      <c r="L52" s="97">
        <f t="shared" si="11"/>
        <v>0</v>
      </c>
      <c r="M52" s="97">
        <f t="shared" si="11"/>
        <v>0</v>
      </c>
      <c r="N52" s="98">
        <f t="shared" si="11"/>
        <v>0</v>
      </c>
      <c r="O52" s="97">
        <f t="shared" si="11"/>
        <v>0</v>
      </c>
      <c r="P52" s="127">
        <f t="shared" si="6"/>
        <v>48105.358</v>
      </c>
    </row>
    <row r="53" spans="1:16" ht="15.75" x14ac:dyDescent="0.25">
      <c r="A53" s="2"/>
      <c r="B53" s="2"/>
      <c r="C53" s="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11,20</vt:lpstr>
      <vt:lpstr>Виконання кошторису 2022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Сашко</dc:creator>
  <cp:lastModifiedBy>User</cp:lastModifiedBy>
  <cp:revision/>
  <cp:lastPrinted>2019-03-18T17:59:58Z</cp:lastPrinted>
  <dcterms:created xsi:type="dcterms:W3CDTF">2016-08-27T10:58:35Z</dcterms:created>
  <dcterms:modified xsi:type="dcterms:W3CDTF">2022-08-03T17:07:09Z</dcterms:modified>
</cp:coreProperties>
</file>