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1,20" sheetId="1" state="visible" r:id="rId2"/>
    <sheet name="Виконання кошторису 2022" sheetId="2" state="visible" r:id="rId3"/>
  </sheets>
  <externalReferences>
    <externalReference r:id="rId4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<sst xmlns="http://schemas.openxmlformats.org/spreadsheetml/2006/main" count="187" uniqueCount="110">
  <si>
    <t xml:space="preserve">ЗАТВЕРДЖЕНО
Загальними зборами 
ОСББ «АДМІРАЛ 1Г» 
Протокол №__ від ___ ____ 2021р.</t>
  </si>
  <si>
    <t xml:space="preserve">КОШТОРИС ОСББ "АДМІРАЛ 1Г" НА 2022 РІК</t>
  </si>
  <si>
    <t xml:space="preserve">Площа кв.м</t>
  </si>
  <si>
    <t xml:space="preserve">Кількість приміщень</t>
  </si>
  <si>
    <t xml:space="preserve">Загальна площа квартир будинка</t>
  </si>
  <si>
    <t xml:space="preserve">Загальна площа нежитлових приміщень будинка</t>
  </si>
  <si>
    <t xml:space="preserve">Загальна площа</t>
  </si>
  <si>
    <t xml:space="preserve">Тариф на обслуговування</t>
  </si>
  <si>
    <t xml:space="preserve">Статті надходжень</t>
  </si>
  <si>
    <t xml:space="preserve">На рік</t>
  </si>
  <si>
    <t xml:space="preserve">На 1 місяць</t>
  </si>
  <si>
    <t xml:space="preserve">За 1кв.м</t>
  </si>
  <si>
    <t xml:space="preserve">І.</t>
  </si>
  <si>
    <t xml:space="preserve">Надходження всього: </t>
  </si>
  <si>
    <t xml:space="preserve">-</t>
  </si>
  <si>
    <t xml:space="preserve">Всього внески на управління будинком</t>
  </si>
  <si>
    <t xml:space="preserve">Надходження від власників квартир</t>
  </si>
  <si>
    <t xml:space="preserve">Надходження від нежитлових приміщень</t>
  </si>
  <si>
    <t xml:space="preserve">Сервітут</t>
  </si>
  <si>
    <t xml:space="preserve">3.1</t>
  </si>
  <si>
    <t xml:space="preserve">ТОВ "Корбіна"</t>
  </si>
  <si>
    <t xml:space="preserve">3.2</t>
  </si>
  <si>
    <t xml:space="preserve">ТОВ "КОМ"</t>
  </si>
  <si>
    <t xml:space="preserve">3.3</t>
  </si>
  <si>
    <t xml:space="preserve">ТОВ "Білінк"</t>
  </si>
  <si>
    <t xml:space="preserve">3.4</t>
  </si>
  <si>
    <t xml:space="preserve">ПрАТ"Київстар"</t>
  </si>
  <si>
    <t xml:space="preserve">3.5</t>
  </si>
  <si>
    <t xml:space="preserve">Оренда приміщень</t>
  </si>
  <si>
    <t xml:space="preserve">4</t>
  </si>
  <si>
    <t xml:space="preserve">Компенсація витрат на охорону (консьерж)    </t>
  </si>
  <si>
    <t xml:space="preserve">Статті витрат</t>
  </si>
  <si>
    <t xml:space="preserve">ІІ.</t>
  </si>
  <si>
    <t xml:space="preserve">Витрати всього </t>
  </si>
  <si>
    <t xml:space="preserve">Витрати на оплату праці</t>
  </si>
  <si>
    <t xml:space="preserve">1.1</t>
  </si>
  <si>
    <t xml:space="preserve">Фонд оплати праці</t>
  </si>
  <si>
    <t xml:space="preserve">1.2</t>
  </si>
  <si>
    <t xml:space="preserve">Нарахування на фонд оплати праці</t>
  </si>
  <si>
    <t xml:space="preserve">Витрати на обслуговування будинка:</t>
  </si>
  <si>
    <t xml:space="preserve">2.1</t>
  </si>
  <si>
    <t xml:space="preserve">Прибирання будинку та прибуд.території</t>
  </si>
  <si>
    <t xml:space="preserve">2.2</t>
  </si>
  <si>
    <t xml:space="preserve">Витрати з вивезення  твердих побутових відходів</t>
  </si>
  <si>
    <t xml:space="preserve">2.3</t>
  </si>
  <si>
    <t xml:space="preserve">Технічне обслуговування ліфтів </t>
  </si>
  <si>
    <t xml:space="preserve">2.4</t>
  </si>
  <si>
    <t xml:space="preserve">Витрати з технічного обслуговування внутрішньобудинкових систем ГВП і ХВП, водовідведення, теплопостачання та зливової каналізації</t>
  </si>
  <si>
    <t xml:space="preserve">2.5</t>
  </si>
  <si>
    <t xml:space="preserve">Витрати на обслуговування домофону</t>
  </si>
  <si>
    <t xml:space="preserve">2.6</t>
  </si>
  <si>
    <t xml:space="preserve">Бухгалтерські послуги</t>
  </si>
  <si>
    <t xml:space="preserve">Господарські витрати</t>
  </si>
  <si>
    <t xml:space="preserve">Витрати на електропостачання</t>
  </si>
  <si>
    <t xml:space="preserve">Витрати на водопостаання та водовідведення</t>
  </si>
  <si>
    <t xml:space="preserve"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</si>
  <si>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 xml:space="preserve">Витрати на утримання акваріуму</t>
  </si>
  <si>
    <t xml:space="preserve">Витрати на придбання миючих засобів та матеріалів </t>
  </si>
  <si>
    <t xml:space="preserve">3.6</t>
  </si>
  <si>
    <t xml:space="preserve">Витрати на придбання господарських товарів та інвентаря </t>
  </si>
  <si>
    <t xml:space="preserve">Адміністративні витрати</t>
  </si>
  <si>
    <t xml:space="preserve">4.1</t>
  </si>
  <si>
    <t xml:space="preserve">Витрати на оплату онлайн сервісів та програм, ремонт та обслуговування  компьютерної техніки</t>
  </si>
  <si>
    <t xml:space="preserve">4.2</t>
  </si>
  <si>
    <t xml:space="preserve">Канцтовари</t>
  </si>
  <si>
    <t xml:space="preserve">4.3</t>
  </si>
  <si>
    <t xml:space="preserve">Послуги банка</t>
  </si>
  <si>
    <t xml:space="preserve">4.4</t>
  </si>
  <si>
    <t xml:space="preserve">Витрати на навчання</t>
  </si>
  <si>
    <t xml:space="preserve">4.5</t>
  </si>
  <si>
    <t xml:space="preserve">Юридичні послуги</t>
  </si>
  <si>
    <t xml:space="preserve">5</t>
  </si>
  <si>
    <t xml:space="preserve">Поточний ремонт</t>
  </si>
  <si>
    <t xml:space="preserve">6</t>
  </si>
  <si>
    <t xml:space="preserve">Витрати на охорону (консьерж)</t>
  </si>
  <si>
    <t xml:space="preserve">7</t>
  </si>
  <si>
    <t xml:space="preserve">Ремонтний фонд</t>
  </si>
  <si>
    <t xml:space="preserve">8</t>
  </si>
  <si>
    <t xml:space="preserve">Резервний фонд (10%)</t>
  </si>
  <si>
    <t xml:space="preserve">0,901</t>
  </si>
  <si>
    <t xml:space="preserve">Голова Правління </t>
  </si>
  <si>
    <t xml:space="preserve">____________________________</t>
  </si>
  <si>
    <t xml:space="preserve">На 2021 рік</t>
  </si>
  <si>
    <t xml:space="preserve">Січень</t>
  </si>
  <si>
    <t xml:space="preserve">Лютий</t>
  </si>
  <si>
    <t xml:space="preserve">Березень</t>
  </si>
  <si>
    <t xml:space="preserve">Квітень</t>
  </si>
  <si>
    <t xml:space="preserve">Травень</t>
  </si>
  <si>
    <t xml:space="preserve">Червень</t>
  </si>
  <si>
    <t xml:space="preserve">Липень</t>
  </si>
  <si>
    <t xml:space="preserve">Серпень</t>
  </si>
  <si>
    <t xml:space="preserve">Вересень</t>
  </si>
  <si>
    <t xml:space="preserve">Жовтень</t>
  </si>
  <si>
    <t xml:space="preserve">Листопад</t>
  </si>
  <si>
    <t xml:space="preserve">Грудень</t>
  </si>
  <si>
    <t xml:space="preserve">Всього за 2021</t>
  </si>
  <si>
    <t xml:space="preserve">ПрАТ "Київстар"</t>
  </si>
  <si>
    <t xml:space="preserve">Цільові внески (стояки, фасади)</t>
  </si>
  <si>
    <t xml:space="preserve">Проценти за депозит</t>
  </si>
  <si>
    <t xml:space="preserve">Технічне обслуговування ліфтів</t>
  </si>
  <si>
    <t xml:space="preserve">2.7</t>
  </si>
  <si>
    <t xml:space="preserve">2.8</t>
  </si>
  <si>
    <t xml:space="preserve">Витрати на "тривожну кнопку"</t>
  </si>
  <si>
    <t xml:space="preserve">Канцтовари, поштові послуги</t>
  </si>
  <si>
    <t xml:space="preserve">7.1</t>
  </si>
  <si>
    <t xml:space="preserve">Ремонтні роботи на сходових клітинах</t>
  </si>
  <si>
    <t xml:space="preserve">7.2</t>
  </si>
  <si>
    <t xml:space="preserve">Ремонт ліфтового обладнання</t>
  </si>
  <si>
    <t xml:space="preserve">7.3</t>
  </si>
  <si>
    <t xml:space="preserve">Техзаключення для конструкцій підлоги малого балконув межах квартири №137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</si>
</sst>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0.00"/>
    <numFmt numFmtId="167" formatCode="@"/>
    <numFmt numFmtId="168" formatCode="0.000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rgb="FF000000"/>
      <name val="Courier New"/>
      <family val="3"/>
      <charset val="204"/>
    </font>
    <font>
      <sz val="11"/>
      <name val="Calibri"/>
      <family val="2"/>
      <charset val="204"/>
    </font>
    <font>
      <b val="true"/>
      <sz val="12"/>
      <name val="Courier New"/>
      <family val="3"/>
      <charset val="204"/>
    </font>
    <font>
      <sz val="12"/>
      <color rgb="FF000000"/>
      <name val="Courier New"/>
      <family val="3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8D8D8"/>
      </patternFill>
    </fill>
    <fill>
      <patternFill patternType="solid">
        <fgColor rgb="FFBFBFBF"/>
        <bgColor rgb="FFD8D8D8"/>
      </patternFill>
    </fill>
    <fill>
      <patternFill patternType="solid">
        <fgColor rgb="FFE6E0EC"/>
        <bgColor rgb="FFD9D9D9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7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https://d.docs.live.net/497b593467f0b887/&#1044;&#1086;&#1082;&#1091;&#1084;&#1077;&#1085;&#1090;&#1099;/&#1040;&#1076;&#1084;&#1110;&#1088;&#1072;&#1083;%201&#1043;/&#1040;&#1076;&#1084;&#1080;&#1088;&#1072;&#1083;/&#1047;&#1074;&#1110;&#1090;%20&#1087;&#1086;%20&#1074;&#1080;&#1090;&#1088;&#1072;&#1090;&#1072;&#1084;/2021/&#1042;&#1080;&#1082;&#1086;&#1085;&#1072;&#1085;&#1085;&#1103;%20&#1082;&#1086;&#1096;&#1090;&#1086;&#1088;&#1080;&#1089;&#1091;%20202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8,41"/>
      <sheetName val="Виконання кошториса 2021"/>
    </sheetNames>
    <sheetDataSet>
      <sheetData sheetId="0">
        <row r="28">
          <cell r="C28">
            <v>10000</v>
          </cell>
        </row>
      </sheetData>
      <sheetData sheetId="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C50" activeCellId="0" sqref="C5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0" width="45.14"/>
    <col collapsed="false" customWidth="true" hidden="false" outlineLevel="0" max="3" min="3" style="0" width="26.71"/>
    <col collapsed="false" customWidth="true" hidden="false" outlineLevel="0" max="4" min="4" style="0" width="25.29"/>
    <col collapsed="false" customWidth="true" hidden="false" outlineLevel="0" max="5" min="5" style="0" width="27.99"/>
    <col collapsed="false" customWidth="true" hidden="true" outlineLevel="0" max="6" min="6" style="1" width="22.01"/>
    <col collapsed="false" customWidth="true" hidden="true" outlineLevel="0" max="7" min="7" style="0" width="11.52"/>
    <col collapsed="false" customWidth="true" hidden="true" outlineLevel="0" max="8" min="8" style="0" width="9.42"/>
  </cols>
  <sheetData>
    <row r="1" customFormat="false" ht="81.6" hidden="false" customHeight="true" outlineLevel="0" collapsed="false">
      <c r="A1" s="0"/>
      <c r="E1" s="2" t="s">
        <v>0</v>
      </c>
      <c r="F1" s="2"/>
      <c r="G1" s="2"/>
    </row>
    <row r="2" customFormat="false" ht="41.45" hidden="false" customHeight="true" outlineLevel="0" collapsed="false">
      <c r="A2" s="0"/>
      <c r="B2" s="3" t="s">
        <v>1</v>
      </c>
      <c r="C2" s="3"/>
      <c r="E2" s="4"/>
      <c r="F2" s="4"/>
      <c r="G2" s="4"/>
    </row>
    <row r="3" customFormat="false" ht="13.9" hidden="false" customHeight="true" outlineLevel="0" collapsed="false">
      <c r="A3" s="0"/>
      <c r="B3" s="3"/>
      <c r="C3" s="3"/>
      <c r="E3" s="4"/>
      <c r="F3" s="4"/>
      <c r="G3" s="4"/>
    </row>
    <row r="4" customFormat="false" ht="16.5" hidden="false" customHeight="false" outlineLevel="0" collapsed="false">
      <c r="A4" s="5"/>
      <c r="B4" s="6"/>
      <c r="C4" s="7"/>
      <c r="D4" s="8" t="s">
        <v>2</v>
      </c>
      <c r="E4" s="9" t="s">
        <v>3</v>
      </c>
      <c r="F4" s="5"/>
    </row>
    <row r="5" customFormat="false" ht="33" hidden="false" customHeight="false" outlineLevel="0" collapsed="false">
      <c r="A5" s="5"/>
      <c r="B5" s="10" t="s">
        <v>4</v>
      </c>
      <c r="C5" s="11"/>
      <c r="D5" s="12" t="n">
        <v>12026.4</v>
      </c>
      <c r="E5" s="13" t="n">
        <v>137</v>
      </c>
      <c r="F5" s="5"/>
    </row>
    <row r="6" customFormat="false" ht="33" hidden="false" customHeight="false" outlineLevel="0" collapsed="false">
      <c r="A6" s="5"/>
      <c r="B6" s="10" t="s">
        <v>5</v>
      </c>
      <c r="C6" s="11"/>
      <c r="D6" s="12" t="n">
        <v>1305.4</v>
      </c>
      <c r="E6" s="13" t="n">
        <v>6</v>
      </c>
      <c r="F6" s="5"/>
    </row>
    <row r="7" customFormat="false" ht="16.5" hidden="false" customHeight="false" outlineLevel="0" collapsed="false">
      <c r="A7" s="5"/>
      <c r="B7" s="10" t="s">
        <v>6</v>
      </c>
      <c r="C7" s="11"/>
      <c r="D7" s="12" t="n">
        <v>13331.8</v>
      </c>
      <c r="E7" s="13" t="n">
        <v>14</v>
      </c>
      <c r="F7" s="5"/>
    </row>
    <row r="8" customFormat="false" ht="17.25" hidden="false" customHeight="false" outlineLevel="0" collapsed="false">
      <c r="A8" s="5"/>
      <c r="B8" s="14" t="s">
        <v>7</v>
      </c>
      <c r="C8" s="15"/>
      <c r="D8" s="16" t="n">
        <v>11.2</v>
      </c>
      <c r="E8" s="17" t="n">
        <v>143</v>
      </c>
      <c r="F8" s="5"/>
    </row>
    <row r="9" customFormat="false" ht="16.5" hidden="false" customHeight="false" outlineLevel="0" collapsed="false">
      <c r="A9" s="5"/>
      <c r="B9" s="18"/>
      <c r="C9" s="18"/>
      <c r="D9" s="18"/>
      <c r="E9" s="18"/>
      <c r="F9" s="5"/>
    </row>
    <row r="10" customFormat="false" ht="16.5" hidden="false" customHeight="false" outlineLevel="0" collapsed="false">
      <c r="A10" s="19"/>
      <c r="B10" s="8" t="s">
        <v>8</v>
      </c>
      <c r="C10" s="8" t="s">
        <v>9</v>
      </c>
      <c r="D10" s="8" t="s">
        <v>10</v>
      </c>
      <c r="E10" s="20" t="s">
        <v>11</v>
      </c>
      <c r="F10" s="0"/>
    </row>
    <row r="11" customFormat="false" ht="16.5" hidden="false" customHeight="false" outlineLevel="0" collapsed="false">
      <c r="A11" s="21" t="s">
        <v>12</v>
      </c>
      <c r="B11" s="22" t="s">
        <v>13</v>
      </c>
      <c r="C11" s="23" t="n">
        <f aca="false">D11*12</f>
        <v>2228113.92</v>
      </c>
      <c r="D11" s="23" t="n">
        <f aca="false">D13+D16+D22</f>
        <v>185676.16</v>
      </c>
      <c r="E11" s="24" t="s">
        <v>14</v>
      </c>
      <c r="F11" s="0"/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0"/>
    </row>
    <row r="13" customFormat="false" ht="33" hidden="false" customHeight="false" outlineLevel="0" collapsed="false">
      <c r="A13" s="30"/>
      <c r="B13" s="31" t="s">
        <v>15</v>
      </c>
      <c r="C13" s="32" t="n">
        <f aca="false">D13*12</f>
        <v>1791793.92</v>
      </c>
      <c r="D13" s="32" t="n">
        <f aca="false">D14+D15</f>
        <v>149316.16</v>
      </c>
      <c r="E13" s="33"/>
      <c r="F13" s="0"/>
    </row>
    <row r="14" s="38" customFormat="true" ht="33" hidden="false" customHeight="false" outlineLevel="0" collapsed="false">
      <c r="A14" s="34" t="n">
        <v>1</v>
      </c>
      <c r="B14" s="35" t="s">
        <v>16</v>
      </c>
      <c r="C14" s="36" t="n">
        <f aca="false">D14*12</f>
        <v>1616348.16</v>
      </c>
      <c r="D14" s="36" t="n">
        <f aca="false">E14*D5</f>
        <v>134695.68</v>
      </c>
      <c r="E14" s="37" t="n">
        <v>11.2</v>
      </c>
    </row>
    <row r="15" s="38" customFormat="true" ht="33" hidden="false" customHeight="false" outlineLevel="0" collapsed="false">
      <c r="A15" s="34" t="n">
        <v>2</v>
      </c>
      <c r="B15" s="35" t="s">
        <v>17</v>
      </c>
      <c r="C15" s="36" t="n">
        <f aca="false">D15*12</f>
        <v>175445.76</v>
      </c>
      <c r="D15" s="36" t="n">
        <f aca="false">E15*D6</f>
        <v>14620.48</v>
      </c>
      <c r="E15" s="37" t="n">
        <v>11.2</v>
      </c>
    </row>
    <row r="16" customFormat="false" ht="16.5" hidden="false" customHeight="false" outlineLevel="0" collapsed="false">
      <c r="A16" s="30" t="n">
        <v>3</v>
      </c>
      <c r="B16" s="31" t="s">
        <v>18</v>
      </c>
      <c r="C16" s="32" t="n">
        <f aca="false">D16*12</f>
        <v>140400</v>
      </c>
      <c r="D16" s="32" t="n">
        <f aca="false">D17+D18+D19+D21+D20</f>
        <v>11700</v>
      </c>
      <c r="E16" s="39"/>
      <c r="F16" s="0"/>
    </row>
    <row r="17" customFormat="false" ht="16.5" hidden="false" customHeight="false" outlineLevel="0" collapsed="false">
      <c r="A17" s="40" t="s">
        <v>19</v>
      </c>
      <c r="B17" s="41" t="s">
        <v>20</v>
      </c>
      <c r="C17" s="36" t="n">
        <f aca="false">D17*12</f>
        <v>6000</v>
      </c>
      <c r="D17" s="42" t="n">
        <v>500</v>
      </c>
      <c r="E17" s="29"/>
      <c r="F17" s="0"/>
    </row>
    <row r="18" customFormat="false" ht="16.5" hidden="false" customHeight="false" outlineLevel="0" collapsed="false">
      <c r="A18" s="40" t="s">
        <v>21</v>
      </c>
      <c r="B18" s="41" t="s">
        <v>22</v>
      </c>
      <c r="C18" s="36" t="n">
        <f aca="false">D18*12</f>
        <v>2400</v>
      </c>
      <c r="D18" s="42" t="n">
        <v>200</v>
      </c>
      <c r="E18" s="29"/>
      <c r="F18" s="0"/>
    </row>
    <row r="19" customFormat="false" ht="16.5" hidden="false" customHeight="false" outlineLevel="0" collapsed="false">
      <c r="A19" s="40" t="s">
        <v>23</v>
      </c>
      <c r="B19" s="41" t="s">
        <v>24</v>
      </c>
      <c r="C19" s="36" t="n">
        <f aca="false">D19*12</f>
        <v>6000</v>
      </c>
      <c r="D19" s="42" t="n">
        <v>500</v>
      </c>
      <c r="E19" s="29"/>
      <c r="F19" s="0"/>
    </row>
    <row r="20" customFormat="false" ht="16.5" hidden="false" customHeight="false" outlineLevel="0" collapsed="false">
      <c r="A20" s="40" t="s">
        <v>25</v>
      </c>
      <c r="B20" s="41" t="s">
        <v>26</v>
      </c>
      <c r="C20" s="36" t="n">
        <f aca="false">D20*12</f>
        <v>6000</v>
      </c>
      <c r="D20" s="42" t="n">
        <v>500</v>
      </c>
      <c r="E20" s="29"/>
      <c r="F20" s="0"/>
    </row>
    <row r="21" customFormat="false" ht="16.5" hidden="false" customHeight="false" outlineLevel="0" collapsed="false">
      <c r="A21" s="43" t="s">
        <v>27</v>
      </c>
      <c r="B21" s="44" t="s">
        <v>28</v>
      </c>
      <c r="C21" s="32" t="n">
        <f aca="false">D21*12</f>
        <v>120000</v>
      </c>
      <c r="D21" s="45" t="n">
        <v>10000</v>
      </c>
      <c r="E21" s="46"/>
      <c r="F21" s="0"/>
    </row>
    <row r="22" customFormat="false" ht="33" hidden="false" customHeight="false" outlineLevel="0" collapsed="false">
      <c r="A22" s="47" t="s">
        <v>29</v>
      </c>
      <c r="B22" s="48" t="s">
        <v>30</v>
      </c>
      <c r="C22" s="32" t="n">
        <f aca="false">D22*12</f>
        <v>295920</v>
      </c>
      <c r="D22" s="49" t="n">
        <f aca="false">E5*E22</f>
        <v>24660</v>
      </c>
      <c r="E22" s="50" t="n">
        <v>180</v>
      </c>
      <c r="F22" s="0"/>
    </row>
    <row r="23" customFormat="false" ht="16.5" hidden="false" customHeight="false" outlineLevel="0" collapsed="false">
      <c r="A23" s="25"/>
      <c r="B23" s="51" t="s">
        <v>31</v>
      </c>
      <c r="C23" s="42"/>
      <c r="D23" s="51" t="s">
        <v>10</v>
      </c>
      <c r="E23" s="52" t="s">
        <v>11</v>
      </c>
      <c r="F23" s="0"/>
    </row>
    <row r="24" customFormat="false" ht="16.5" hidden="false" customHeight="false" outlineLevel="0" collapsed="false">
      <c r="A24" s="21" t="s">
        <v>32</v>
      </c>
      <c r="B24" s="22" t="s">
        <v>33</v>
      </c>
      <c r="C24" s="23" t="n">
        <f aca="false">D24*12</f>
        <v>2228113.896</v>
      </c>
      <c r="D24" s="23" t="n">
        <f aca="false">D25+D28+D35+D42+D48+D49+D50+D51</f>
        <v>185676.158</v>
      </c>
      <c r="E24" s="53" t="n">
        <v>11.2</v>
      </c>
      <c r="F24" s="54" t="n">
        <f aca="false">D25+D28+D35+D42+D48+D50+D51-D16+160</f>
        <v>149316.158</v>
      </c>
      <c r="G24" s="54" t="n">
        <v>9.08</v>
      </c>
    </row>
    <row r="25" customFormat="false" ht="16.5" hidden="false" customHeight="false" outlineLevel="0" collapsed="false">
      <c r="A25" s="30" t="n">
        <v>1</v>
      </c>
      <c r="B25" s="31" t="s">
        <v>34</v>
      </c>
      <c r="C25" s="32" t="n">
        <f aca="false">D25*12</f>
        <v>452460</v>
      </c>
      <c r="D25" s="32" t="n">
        <f aca="false">D26+D27</f>
        <v>37705</v>
      </c>
      <c r="E25" s="55" t="n">
        <f aca="false">E24/H28*D25</f>
        <v>2.62530204159172</v>
      </c>
      <c r="F25" s="56"/>
    </row>
    <row r="26" customFormat="false" ht="16.5" hidden="false" customHeight="false" outlineLevel="0" collapsed="false">
      <c r="A26" s="57" t="s">
        <v>35</v>
      </c>
      <c r="B26" s="35" t="s">
        <v>36</v>
      </c>
      <c r="C26" s="36" t="n">
        <f aca="false">D26*12</f>
        <v>335974.8</v>
      </c>
      <c r="D26" s="36" t="n">
        <v>27997.9</v>
      </c>
      <c r="E26" s="58" t="n">
        <f aca="false">E24/H28*D26</f>
        <v>1.94942166901686</v>
      </c>
      <c r="F26" s="0"/>
    </row>
    <row r="27" customFormat="false" ht="33" hidden="false" customHeight="false" outlineLevel="0" collapsed="false">
      <c r="A27" s="40" t="s">
        <v>37</v>
      </c>
      <c r="B27" s="41" t="s">
        <v>38</v>
      </c>
      <c r="C27" s="36" t="n">
        <f aca="false">D27*12</f>
        <v>116485.2</v>
      </c>
      <c r="D27" s="42" t="n">
        <v>9707.1</v>
      </c>
      <c r="E27" s="58" t="n">
        <f aca="false">E26/D26*D27</f>
        <v>0.675880372574857</v>
      </c>
      <c r="F27" s="59"/>
    </row>
    <row r="28" customFormat="false" ht="33" hidden="false" customHeight="true" outlineLevel="0" collapsed="false">
      <c r="A28" s="30" t="n">
        <v>2</v>
      </c>
      <c r="B28" s="31" t="s">
        <v>39</v>
      </c>
      <c r="C28" s="32" t="n">
        <f aca="false">D28*12</f>
        <v>670800</v>
      </c>
      <c r="D28" s="32" t="n">
        <f aca="false">SUM(D29:D34)</f>
        <v>55900</v>
      </c>
      <c r="E28" s="55" t="n">
        <f aca="false">E24/H28*D28</f>
        <v>3.89217303076454</v>
      </c>
      <c r="F28" s="0"/>
      <c r="H28" s="60" t="n">
        <f aca="false">D24-D49</f>
        <v>160856.158</v>
      </c>
    </row>
    <row r="29" customFormat="false" ht="46.5" hidden="false" customHeight="true" outlineLevel="0" collapsed="false">
      <c r="A29" s="40" t="s">
        <v>40</v>
      </c>
      <c r="B29" s="41" t="s">
        <v>41</v>
      </c>
      <c r="C29" s="36" t="n">
        <f aca="false">D29*12</f>
        <v>286800</v>
      </c>
      <c r="D29" s="42" t="n">
        <v>23900</v>
      </c>
      <c r="E29" s="58" t="n">
        <f aca="false">E28/D28*D29</f>
        <v>1.66409544606928</v>
      </c>
      <c r="F29" s="0"/>
    </row>
    <row r="30" customFormat="false" ht="55.5" hidden="false" customHeight="true" outlineLevel="0" collapsed="false">
      <c r="A30" s="40" t="s">
        <v>42</v>
      </c>
      <c r="B30" s="41" t="s">
        <v>43</v>
      </c>
      <c r="C30" s="36" t="n">
        <f aca="false">D30*12</f>
        <v>96000</v>
      </c>
      <c r="D30" s="42" t="n">
        <v>8000</v>
      </c>
      <c r="E30" s="58" t="n">
        <f aca="false">E29/D29*D30</f>
        <v>0.557019396173816</v>
      </c>
      <c r="F30" s="59"/>
      <c r="G30" s="59"/>
    </row>
    <row r="31" customFormat="false" ht="33" hidden="false" customHeight="false" outlineLevel="0" collapsed="false">
      <c r="A31" s="40" t="s">
        <v>44</v>
      </c>
      <c r="B31" s="41" t="s">
        <v>45</v>
      </c>
      <c r="C31" s="36" t="n">
        <f aca="false">D31*12</f>
        <v>60000</v>
      </c>
      <c r="D31" s="42" t="n">
        <v>5000</v>
      </c>
      <c r="E31" s="58" t="n">
        <f aca="false">E30/D30*D31</f>
        <v>0.348137122608635</v>
      </c>
      <c r="F31" s="0"/>
    </row>
    <row r="32" customFormat="false" ht="107.25" hidden="false" customHeight="true" outlineLevel="0" collapsed="false">
      <c r="A32" s="40" t="s">
        <v>46</v>
      </c>
      <c r="B32" s="41" t="s">
        <v>47</v>
      </c>
      <c r="C32" s="36" t="n">
        <f aca="false">D32*12</f>
        <v>120000</v>
      </c>
      <c r="D32" s="42" t="n">
        <v>10000</v>
      </c>
      <c r="E32" s="58" t="n">
        <f aca="false">E31/D31*D32</f>
        <v>0.69627424521727</v>
      </c>
      <c r="F32" s="0"/>
    </row>
    <row r="33" customFormat="false" ht="43.5" hidden="false" customHeight="true" outlineLevel="0" collapsed="false">
      <c r="A33" s="40" t="s">
        <v>48</v>
      </c>
      <c r="B33" s="41" t="s">
        <v>49</v>
      </c>
      <c r="C33" s="36" t="n">
        <f aca="false">D33*12</f>
        <v>12000</v>
      </c>
      <c r="D33" s="42" t="n">
        <v>1000</v>
      </c>
      <c r="E33" s="58" t="n">
        <f aca="false">E32/D32*D33</f>
        <v>0.069627424521727</v>
      </c>
      <c r="F33" s="0"/>
    </row>
    <row r="34" customFormat="false" ht="42" hidden="false" customHeight="true" outlineLevel="0" collapsed="false">
      <c r="A34" s="40" t="s">
        <v>50</v>
      </c>
      <c r="B34" s="41" t="s">
        <v>51</v>
      </c>
      <c r="C34" s="36" t="n">
        <f aca="false">D34*12</f>
        <v>96000</v>
      </c>
      <c r="D34" s="42" t="n">
        <v>8000</v>
      </c>
      <c r="E34" s="58" t="n">
        <f aca="false">E33/D33*D34</f>
        <v>0.557019396173816</v>
      </c>
      <c r="F34" s="0"/>
    </row>
    <row r="35" customFormat="false" ht="33" hidden="false" customHeight="true" outlineLevel="0" collapsed="false">
      <c r="A35" s="30" t="n">
        <v>3</v>
      </c>
      <c r="B35" s="31" t="s">
        <v>52</v>
      </c>
      <c r="C35" s="32" t="n">
        <f aca="false">D35*12</f>
        <v>226800</v>
      </c>
      <c r="D35" s="32" t="n">
        <f aca="false">SUM(D36:D41)</f>
        <v>18900</v>
      </c>
      <c r="E35" s="55" t="n">
        <f aca="false">E34/D34*D35</f>
        <v>1.31595832346064</v>
      </c>
      <c r="F35" s="0"/>
    </row>
    <row r="36" s="61" customFormat="true" ht="33" hidden="false" customHeight="true" outlineLevel="0" collapsed="false">
      <c r="A36" s="57" t="s">
        <v>19</v>
      </c>
      <c r="B36" s="35" t="s">
        <v>53</v>
      </c>
      <c r="C36" s="36" t="n">
        <f aca="false">D36*12</f>
        <v>144000</v>
      </c>
      <c r="D36" s="36" t="n">
        <v>12000</v>
      </c>
      <c r="E36" s="58" t="n">
        <f aca="false">E35/D35*D36</f>
        <v>0.835529094260724</v>
      </c>
    </row>
    <row r="37" s="61" customFormat="true" ht="33" hidden="false" customHeight="true" outlineLevel="0" collapsed="false">
      <c r="A37" s="57" t="s">
        <v>21</v>
      </c>
      <c r="B37" s="35" t="s">
        <v>54</v>
      </c>
      <c r="C37" s="36" t="n">
        <f aca="false">D37*12</f>
        <v>26400</v>
      </c>
      <c r="D37" s="36" t="n">
        <v>2200</v>
      </c>
      <c r="E37" s="58" t="n">
        <f aca="false">E36/D36*D37</f>
        <v>0.153180333947799</v>
      </c>
    </row>
    <row r="38" customFormat="false" ht="115.5" hidden="false" customHeight="false" outlineLevel="0" collapsed="false">
      <c r="A38" s="40" t="s">
        <v>23</v>
      </c>
      <c r="B38" s="41" t="s">
        <v>55</v>
      </c>
      <c r="C38" s="36" t="n">
        <f aca="false">D38*12</f>
        <v>12000</v>
      </c>
      <c r="D38" s="42" t="n">
        <v>1000</v>
      </c>
      <c r="E38" s="58" t="n">
        <f aca="false">E37/D37*D38</f>
        <v>0.069627424521727</v>
      </c>
      <c r="F38" s="0"/>
    </row>
    <row r="39" customFormat="false" ht="33" hidden="false" customHeight="false" outlineLevel="0" collapsed="false">
      <c r="A39" s="40" t="s">
        <v>25</v>
      </c>
      <c r="B39" s="41" t="s">
        <v>56</v>
      </c>
      <c r="C39" s="36" t="n">
        <f aca="false">D39*12</f>
        <v>12000</v>
      </c>
      <c r="D39" s="42" t="n">
        <v>1000</v>
      </c>
      <c r="E39" s="58" t="n">
        <f aca="false">E38/D38*D39</f>
        <v>0.069627424521727</v>
      </c>
      <c r="F39" s="0"/>
    </row>
    <row r="40" customFormat="false" ht="33" hidden="false" customHeight="false" outlineLevel="0" collapsed="false">
      <c r="A40" s="40" t="s">
        <v>27</v>
      </c>
      <c r="B40" s="41" t="s">
        <v>57</v>
      </c>
      <c r="C40" s="36" t="n">
        <f aca="false">D40*12</f>
        <v>6000</v>
      </c>
      <c r="D40" s="42" t="n">
        <v>500</v>
      </c>
      <c r="E40" s="58" t="n">
        <f aca="false">E39/D39*D40</f>
        <v>0.0348137122608635</v>
      </c>
      <c r="F40" s="0"/>
    </row>
    <row r="41" customFormat="false" ht="49.5" hidden="false" customHeight="false" outlineLevel="0" collapsed="false">
      <c r="A41" s="57" t="s">
        <v>58</v>
      </c>
      <c r="B41" s="35" t="s">
        <v>59</v>
      </c>
      <c r="C41" s="36" t="n">
        <f aca="false">D41*12</f>
        <v>26400</v>
      </c>
      <c r="D41" s="36" t="n">
        <v>2200</v>
      </c>
      <c r="E41" s="58" t="n">
        <f aca="false">E40/D40*D41</f>
        <v>0.153180333947799</v>
      </c>
      <c r="F41" s="0"/>
    </row>
    <row r="42" customFormat="false" ht="33" hidden="false" customHeight="true" outlineLevel="0" collapsed="false">
      <c r="A42" s="30" t="n">
        <v>4</v>
      </c>
      <c r="B42" s="31" t="s">
        <v>60</v>
      </c>
      <c r="C42" s="32" t="n">
        <f aca="false">D42*12</f>
        <v>21960</v>
      </c>
      <c r="D42" s="32" t="n">
        <f aca="false">SUM(D43:D47)</f>
        <v>1830</v>
      </c>
      <c r="E42" s="55" t="n">
        <f aca="false">E41/D41*D42</f>
        <v>0.12741818687476</v>
      </c>
      <c r="F42" s="0"/>
    </row>
    <row r="43" customFormat="false" ht="74.25" hidden="false" customHeight="true" outlineLevel="0" collapsed="false">
      <c r="A43" s="57" t="s">
        <v>61</v>
      </c>
      <c r="B43" s="35" t="s">
        <v>62</v>
      </c>
      <c r="C43" s="36" t="n">
        <f aca="false">D43*12</f>
        <v>9600</v>
      </c>
      <c r="D43" s="36" t="n">
        <v>800</v>
      </c>
      <c r="E43" s="58" t="n">
        <f aca="false">E42/D42*D43</f>
        <v>0.0557019396173816</v>
      </c>
      <c r="F43" s="0"/>
    </row>
    <row r="44" customFormat="false" ht="33" hidden="false" customHeight="true" outlineLevel="0" collapsed="false">
      <c r="A44" s="57" t="s">
        <v>63</v>
      </c>
      <c r="B44" s="35" t="s">
        <v>64</v>
      </c>
      <c r="C44" s="36" t="n">
        <f aca="false">D44*12</f>
        <v>3600</v>
      </c>
      <c r="D44" s="36" t="n">
        <v>300</v>
      </c>
      <c r="E44" s="58" t="n">
        <f aca="false">E43/D43*D44</f>
        <v>0.0208882273565181</v>
      </c>
      <c r="F44" s="0"/>
    </row>
    <row r="45" customFormat="false" ht="33" hidden="false" customHeight="true" outlineLevel="0" collapsed="false">
      <c r="A45" s="57" t="s">
        <v>65</v>
      </c>
      <c r="B45" s="35" t="s">
        <v>66</v>
      </c>
      <c r="C45" s="36" t="n">
        <f aca="false">D45*12</f>
        <v>4200</v>
      </c>
      <c r="D45" s="36" t="n">
        <v>350</v>
      </c>
      <c r="E45" s="58" t="n">
        <f aca="false">E44/D44*D45</f>
        <v>0.0243695985826045</v>
      </c>
      <c r="F45" s="0"/>
    </row>
    <row r="46" customFormat="false" ht="16.5" hidden="false" customHeight="false" outlineLevel="0" collapsed="false">
      <c r="A46" s="40" t="s">
        <v>67</v>
      </c>
      <c r="B46" s="41" t="s">
        <v>68</v>
      </c>
      <c r="C46" s="36" t="n">
        <f aca="false">D46*12</f>
        <v>960</v>
      </c>
      <c r="D46" s="42" t="n">
        <v>80</v>
      </c>
      <c r="E46" s="58" t="n">
        <f aca="false">E45/D45*D46</f>
        <v>0.00557019396173816</v>
      </c>
      <c r="F46" s="0"/>
    </row>
    <row r="47" customFormat="false" ht="30" hidden="false" customHeight="true" outlineLevel="0" collapsed="false">
      <c r="A47" s="40" t="s">
        <v>69</v>
      </c>
      <c r="B47" s="41" t="s">
        <v>70</v>
      </c>
      <c r="C47" s="36" t="n">
        <f aca="false">D47*12</f>
        <v>3600</v>
      </c>
      <c r="D47" s="42" t="n">
        <v>300</v>
      </c>
      <c r="E47" s="58" t="n">
        <f aca="false">E46/D46*D47</f>
        <v>0.0208882273565181</v>
      </c>
      <c r="F47" s="0"/>
    </row>
    <row r="48" s="38" customFormat="true" ht="30" hidden="false" customHeight="true" outlineLevel="0" collapsed="false">
      <c r="A48" s="62" t="s">
        <v>71</v>
      </c>
      <c r="B48" s="63" t="s">
        <v>72</v>
      </c>
      <c r="C48" s="32" t="n">
        <f aca="false">D48*12</f>
        <v>68710.2</v>
      </c>
      <c r="D48" s="64" t="n">
        <v>5725.85</v>
      </c>
      <c r="E48" s="55" t="n">
        <f aca="false">E47/D47*D48</f>
        <v>0.398676188697731</v>
      </c>
    </row>
    <row r="49" s="38" customFormat="true" ht="30" hidden="false" customHeight="true" outlineLevel="0" collapsed="false">
      <c r="A49" s="62" t="s">
        <v>73</v>
      </c>
      <c r="B49" s="63" t="s">
        <v>74</v>
      </c>
      <c r="C49" s="32" t="n">
        <f aca="false">D49*12</f>
        <v>297840</v>
      </c>
      <c r="D49" s="64" t="n">
        <v>24820</v>
      </c>
      <c r="E49" s="65"/>
    </row>
    <row r="50" customFormat="false" ht="28.5" hidden="false" customHeight="true" outlineLevel="0" collapsed="false">
      <c r="A50" s="66" t="s">
        <v>75</v>
      </c>
      <c r="B50" s="67" t="s">
        <v>76</v>
      </c>
      <c r="C50" s="32" t="n">
        <f aca="false">D50*12</f>
        <v>310364.304</v>
      </c>
      <c r="D50" s="68" t="n">
        <f aca="false">D7*E50</f>
        <v>25863.692</v>
      </c>
      <c r="E50" s="69" t="n">
        <v>1.94</v>
      </c>
      <c r="F50" s="0"/>
    </row>
    <row r="51" customFormat="false" ht="28.5" hidden="false" customHeight="true" outlineLevel="0" collapsed="false">
      <c r="A51" s="70" t="s">
        <v>77</v>
      </c>
      <c r="B51" s="71" t="s">
        <v>78</v>
      </c>
      <c r="C51" s="72" t="n">
        <f aca="false">D51*12</f>
        <v>179179.392</v>
      </c>
      <c r="D51" s="73" t="n">
        <f aca="false">D13*10/100</f>
        <v>14931.616</v>
      </c>
      <c r="E51" s="74" t="s">
        <v>79</v>
      </c>
      <c r="F51" s="0"/>
    </row>
    <row r="53" customFormat="false" ht="16.5" hidden="false" customHeight="false" outlineLevel="0" collapsed="false">
      <c r="A53" s="75" t="s">
        <v>80</v>
      </c>
      <c r="B53" s="75"/>
      <c r="C53" s="76" t="s">
        <v>81</v>
      </c>
      <c r="E53" s="1"/>
      <c r="F53" s="0"/>
    </row>
  </sheetData>
  <mergeCells count="2">
    <mergeCell ref="E1:G1"/>
    <mergeCell ref="A53:B5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53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F20" activeCellId="0" sqref="F20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8.29"/>
    <col collapsed="false" customWidth="true" hidden="false" outlineLevel="0" max="2" min="2" style="0" width="31.7"/>
    <col collapsed="false" customWidth="true" hidden="false" outlineLevel="0" max="3" min="3" style="0" width="18.85"/>
    <col collapsed="false" customWidth="true" hidden="false" outlineLevel="0" max="4" min="4" style="0" width="14.7"/>
    <col collapsed="false" customWidth="true" hidden="false" outlineLevel="0" max="5" min="5" style="0" width="13.86"/>
    <col collapsed="false" customWidth="true" hidden="false" outlineLevel="0" max="6" min="6" style="0" width="14.7"/>
    <col collapsed="false" customWidth="true" hidden="true" outlineLevel="0" max="7" min="7" style="0" width="14.01"/>
    <col collapsed="false" customWidth="true" hidden="true" outlineLevel="0" max="8" min="8" style="0" width="13.86"/>
    <col collapsed="false" customWidth="true" hidden="true" outlineLevel="0" max="10" min="9" style="0" width="13.29"/>
    <col collapsed="false" customWidth="true" hidden="true" outlineLevel="0" max="11" min="11" style="0" width="15.42"/>
    <col collapsed="false" customWidth="true" hidden="true" outlineLevel="0" max="12" min="12" style="0" width="15.29"/>
    <col collapsed="false" customWidth="true" hidden="true" outlineLevel="0" max="13" min="13" style="0" width="14.7"/>
    <col collapsed="false" customWidth="true" hidden="true" outlineLevel="0" max="14" min="14" style="0" width="16.29"/>
    <col collapsed="false" customWidth="true" hidden="true" outlineLevel="0" max="15" min="15" style="0" width="13.7"/>
    <col collapsed="false" customWidth="true" hidden="true" outlineLevel="0" max="16" min="16" style="0" width="20.42"/>
  </cols>
  <sheetData>
    <row r="1" customFormat="false" ht="16.5" hidden="false" customHeight="false" outlineLevel="0" collapsed="false">
      <c r="A1" s="77"/>
      <c r="B1" s="78" t="s">
        <v>8</v>
      </c>
      <c r="C1" s="79" t="s">
        <v>82</v>
      </c>
      <c r="D1" s="80" t="s">
        <v>83</v>
      </c>
      <c r="E1" s="81" t="s">
        <v>84</v>
      </c>
      <c r="F1" s="81" t="s">
        <v>85</v>
      </c>
      <c r="G1" s="81" t="s">
        <v>86</v>
      </c>
      <c r="H1" s="81" t="s">
        <v>87</v>
      </c>
      <c r="I1" s="81" t="s">
        <v>88</v>
      </c>
      <c r="J1" s="81" t="s">
        <v>89</v>
      </c>
      <c r="K1" s="81" t="s">
        <v>90</v>
      </c>
      <c r="L1" s="81" t="s">
        <v>91</v>
      </c>
      <c r="M1" s="81" t="s">
        <v>92</v>
      </c>
      <c r="N1" s="82" t="s">
        <v>93</v>
      </c>
      <c r="O1" s="81" t="s">
        <v>94</v>
      </c>
      <c r="P1" s="81" t="s">
        <v>95</v>
      </c>
    </row>
    <row r="2" customFormat="false" ht="16.5" hidden="false" customHeight="false" outlineLevel="0" collapsed="false">
      <c r="A2" s="83" t="s">
        <v>12</v>
      </c>
      <c r="B2" s="84" t="s">
        <v>13</v>
      </c>
      <c r="C2" s="85" t="n">
        <f aca="false">'11,20'!C11</f>
        <v>2228113.92</v>
      </c>
      <c r="D2" s="86" t="n">
        <f aca="false">D4+D7+D13+D14+D15</f>
        <v>149079.25</v>
      </c>
      <c r="E2" s="86" t="n">
        <f aca="false">E4+E7+E13+E14+E15</f>
        <v>156132.77</v>
      </c>
      <c r="F2" s="86" t="n">
        <f aca="false">F4+F7+F13+F14+F15</f>
        <v>118258.38</v>
      </c>
      <c r="G2" s="86" t="n">
        <f aca="false">G4+G7+G13+G14+G15</f>
        <v>0</v>
      </c>
      <c r="H2" s="86" t="n">
        <f aca="false">H4+H7+H13+H14+H15</f>
        <v>0</v>
      </c>
      <c r="I2" s="86" t="n">
        <f aca="false">I4+I7+I13+I14+I15</f>
        <v>0</v>
      </c>
      <c r="J2" s="86" t="n">
        <f aca="false">J4+J7+J13+J14+J15</f>
        <v>0</v>
      </c>
      <c r="K2" s="86" t="n">
        <f aca="false">K4+K7+K13+K14+K15</f>
        <v>0</v>
      </c>
      <c r="L2" s="86" t="n">
        <f aca="false">L4+L7+L13+L14+L15</f>
        <v>0</v>
      </c>
      <c r="M2" s="86" t="n">
        <f aca="false">M4+M7+M13+M14+M15</f>
        <v>0</v>
      </c>
      <c r="N2" s="86" t="n">
        <f aca="false">N4+N7+N13+N14+N15</f>
        <v>0</v>
      </c>
      <c r="O2" s="86" t="n">
        <f aca="false">O4+O7+O13+O14+O15</f>
        <v>0</v>
      </c>
      <c r="P2" s="86" t="n">
        <f aca="false">P4+P7+P13+P14+P15</f>
        <v>369217.27</v>
      </c>
    </row>
    <row r="3" customFormat="false" ht="15.75" hidden="false" customHeight="false" outlineLevel="0" collapsed="false">
      <c r="A3" s="77"/>
      <c r="B3" s="87"/>
      <c r="C3" s="88"/>
      <c r="D3" s="89"/>
      <c r="E3" s="90"/>
      <c r="F3" s="90"/>
      <c r="G3" s="90"/>
      <c r="H3" s="90"/>
      <c r="I3" s="90"/>
      <c r="J3" s="90"/>
      <c r="K3" s="90"/>
      <c r="L3" s="90"/>
      <c r="M3" s="90"/>
      <c r="N3" s="91"/>
      <c r="O3" s="90"/>
      <c r="P3" s="92"/>
    </row>
    <row r="4" customFormat="false" ht="33" hidden="false" customHeight="false" outlineLevel="0" collapsed="false">
      <c r="A4" s="93"/>
      <c r="B4" s="94" t="s">
        <v>15</v>
      </c>
      <c r="C4" s="95" t="n">
        <f aca="false">'11,20'!C13</f>
        <v>1791793.92</v>
      </c>
      <c r="D4" s="96" t="n">
        <f aca="false">D6+D5</f>
        <v>114300.48</v>
      </c>
      <c r="E4" s="97" t="n">
        <f aca="false">E6+E5</f>
        <v>124159.31</v>
      </c>
      <c r="F4" s="97" t="n">
        <f aca="false">F6+F5</f>
        <v>100474.36</v>
      </c>
      <c r="G4" s="97" t="n">
        <f aca="false">G6+G5</f>
        <v>0</v>
      </c>
      <c r="H4" s="97" t="n">
        <f aca="false">H6+H5</f>
        <v>0</v>
      </c>
      <c r="I4" s="97" t="n">
        <f aca="false">I6+I5</f>
        <v>0</v>
      </c>
      <c r="J4" s="97" t="n">
        <f aca="false">J6+J5</f>
        <v>0</v>
      </c>
      <c r="K4" s="97" t="n">
        <f aca="false">K6+K5</f>
        <v>0</v>
      </c>
      <c r="L4" s="97" t="n">
        <f aca="false">L6+L5</f>
        <v>0</v>
      </c>
      <c r="M4" s="97" t="n">
        <f aca="false">M6+M5</f>
        <v>0</v>
      </c>
      <c r="N4" s="98" t="n">
        <f aca="false">N6+N5</f>
        <v>0</v>
      </c>
      <c r="O4" s="97" t="n">
        <f aca="false">O6+O5</f>
        <v>0</v>
      </c>
      <c r="P4" s="97" t="n">
        <f aca="false">SUM(D4:O4)</f>
        <v>338934.15</v>
      </c>
    </row>
    <row r="5" customFormat="false" ht="33" hidden="false" customHeight="false" outlineLevel="0" collapsed="false">
      <c r="A5" s="99" t="n">
        <v>1</v>
      </c>
      <c r="B5" s="100" t="s">
        <v>16</v>
      </c>
      <c r="C5" s="101" t="n">
        <f aca="false">'11,20'!C14</f>
        <v>1616348.16</v>
      </c>
      <c r="D5" s="102" t="n">
        <v>106458.23</v>
      </c>
      <c r="E5" s="92" t="n">
        <v>109911.3</v>
      </c>
      <c r="F5" s="92" t="n">
        <v>100474.36</v>
      </c>
      <c r="G5" s="92"/>
      <c r="H5" s="92"/>
      <c r="I5" s="92"/>
      <c r="J5" s="92"/>
      <c r="K5" s="92"/>
      <c r="L5" s="92"/>
      <c r="M5" s="92"/>
      <c r="N5" s="103"/>
      <c r="O5" s="92"/>
      <c r="P5" s="92"/>
    </row>
    <row r="6" customFormat="false" ht="33" hidden="false" customHeight="false" outlineLevel="0" collapsed="false">
      <c r="A6" s="99" t="n">
        <v>2</v>
      </c>
      <c r="B6" s="100" t="s">
        <v>17</v>
      </c>
      <c r="C6" s="101" t="n">
        <f aca="false">'11,20'!C15</f>
        <v>175445.76</v>
      </c>
      <c r="D6" s="102" t="n">
        <v>7842.25</v>
      </c>
      <c r="E6" s="92" t="n">
        <v>14248.01</v>
      </c>
      <c r="F6" s="92"/>
      <c r="G6" s="92"/>
      <c r="H6" s="92"/>
      <c r="I6" s="92"/>
      <c r="J6" s="92"/>
      <c r="K6" s="92"/>
      <c r="L6" s="92"/>
      <c r="M6" s="92"/>
      <c r="N6" s="103"/>
      <c r="O6" s="92"/>
      <c r="P6" s="92"/>
    </row>
    <row r="7" customFormat="false" ht="16.5" hidden="false" customHeight="false" outlineLevel="0" collapsed="false">
      <c r="A7" s="93" t="n">
        <v>3</v>
      </c>
      <c r="B7" s="94" t="s">
        <v>18</v>
      </c>
      <c r="C7" s="95" t="n">
        <f aca="false">'11,20'!C16</f>
        <v>140400</v>
      </c>
      <c r="D7" s="96" t="n">
        <f aca="false">SUM(D8:D12)</f>
        <v>15477.76</v>
      </c>
      <c r="E7" s="97" t="n">
        <f aca="false">SUM(E8:E12)</f>
        <v>14305.36</v>
      </c>
      <c r="F7" s="97" t="n">
        <f aca="false">SUM(F8:F12)</f>
        <v>500</v>
      </c>
      <c r="G7" s="97" t="n">
        <f aca="false">SUM(G8:G12)</f>
        <v>0</v>
      </c>
      <c r="H7" s="97" t="n">
        <f aca="false">SUM(H8:H12)</f>
        <v>0</v>
      </c>
      <c r="I7" s="97" t="n">
        <f aca="false">SUM(I8:I12)</f>
        <v>0</v>
      </c>
      <c r="J7" s="97" t="n">
        <f aca="false">SUM(J8:J12)</f>
        <v>0</v>
      </c>
      <c r="K7" s="97" t="n">
        <f aca="false">SUM(K8:K12)</f>
        <v>0</v>
      </c>
      <c r="L7" s="97" t="n">
        <f aca="false">SUM(L8:L12)</f>
        <v>0</v>
      </c>
      <c r="M7" s="97" t="n">
        <f aca="false">SUM(M8:M12)</f>
        <v>0</v>
      </c>
      <c r="N7" s="98" t="n">
        <f aca="false">SUM(N8:N12)</f>
        <v>0</v>
      </c>
      <c r="O7" s="97" t="n">
        <f aca="false">SUM(O8:O12)</f>
        <v>0</v>
      </c>
      <c r="P7" s="97" t="n">
        <f aca="false">SUM(D7:O7)</f>
        <v>30283.12</v>
      </c>
    </row>
    <row r="8" customFormat="false" ht="16.5" hidden="false" customHeight="false" outlineLevel="0" collapsed="false">
      <c r="A8" s="104" t="s">
        <v>19</v>
      </c>
      <c r="B8" s="105" t="s">
        <v>20</v>
      </c>
      <c r="C8" s="101" t="n">
        <f aca="false">'11,20'!C17</f>
        <v>6000</v>
      </c>
      <c r="D8" s="89"/>
      <c r="E8" s="90" t="n">
        <v>1500</v>
      </c>
      <c r="F8" s="90"/>
      <c r="G8" s="90"/>
      <c r="H8" s="90"/>
      <c r="I8" s="90"/>
      <c r="J8" s="90"/>
      <c r="K8" s="90"/>
      <c r="L8" s="90"/>
      <c r="M8" s="90"/>
      <c r="N8" s="91"/>
      <c r="O8" s="90"/>
      <c r="P8" s="92"/>
    </row>
    <row r="9" customFormat="false" ht="16.5" hidden="false" customHeight="false" outlineLevel="0" collapsed="false">
      <c r="A9" s="104" t="s">
        <v>21</v>
      </c>
      <c r="B9" s="105" t="s">
        <v>22</v>
      </c>
      <c r="C9" s="101" t="n">
        <f aca="false">'11,20'!C18</f>
        <v>2400</v>
      </c>
      <c r="D9" s="89"/>
      <c r="E9" s="90"/>
      <c r="F9" s="90"/>
      <c r="G9" s="90"/>
      <c r="H9" s="90"/>
      <c r="I9" s="90"/>
      <c r="J9" s="90"/>
      <c r="K9" s="90"/>
      <c r="L9" s="90"/>
      <c r="M9" s="90"/>
      <c r="N9" s="91"/>
      <c r="O9" s="90"/>
      <c r="P9" s="92"/>
    </row>
    <row r="10" customFormat="false" ht="16.5" hidden="false" customHeight="false" outlineLevel="0" collapsed="false">
      <c r="A10" s="104" t="s">
        <v>23</v>
      </c>
      <c r="B10" s="105" t="s">
        <v>24</v>
      </c>
      <c r="C10" s="101" t="n">
        <f aca="false">'11,20'!C19</f>
        <v>6000</v>
      </c>
      <c r="D10" s="89"/>
      <c r="E10" s="90"/>
      <c r="F10" s="90"/>
      <c r="G10" s="90"/>
      <c r="H10" s="90"/>
      <c r="I10" s="90"/>
      <c r="J10" s="90"/>
      <c r="K10" s="90"/>
      <c r="L10" s="90"/>
      <c r="M10" s="90"/>
      <c r="N10" s="91"/>
      <c r="O10" s="90"/>
      <c r="P10" s="92"/>
    </row>
    <row r="11" customFormat="false" ht="16.5" hidden="false" customHeight="false" outlineLevel="0" collapsed="false">
      <c r="A11" s="104" t="s">
        <v>25</v>
      </c>
      <c r="B11" s="105" t="s">
        <v>96</v>
      </c>
      <c r="C11" s="101" t="n">
        <f aca="false">'11,20'!C20</f>
        <v>6000</v>
      </c>
      <c r="D11" s="89" t="n">
        <v>500</v>
      </c>
      <c r="E11" s="90" t="n">
        <v>500</v>
      </c>
      <c r="F11" s="90" t="n">
        <v>500</v>
      </c>
      <c r="G11" s="90"/>
      <c r="H11" s="90"/>
      <c r="I11" s="90"/>
      <c r="J11" s="90"/>
      <c r="K11" s="90"/>
      <c r="L11" s="90"/>
      <c r="M11" s="90"/>
      <c r="N11" s="91"/>
      <c r="O11" s="90"/>
      <c r="P11" s="92"/>
    </row>
    <row r="12" customFormat="false" ht="16.5" hidden="false" customHeight="false" outlineLevel="0" collapsed="false">
      <c r="A12" s="106" t="s">
        <v>25</v>
      </c>
      <c r="B12" s="107" t="s">
        <v>28</v>
      </c>
      <c r="C12" s="101" t="n">
        <f aca="false">'11,20'!C21</f>
        <v>120000</v>
      </c>
      <c r="D12" s="89" t="n">
        <v>14977.76</v>
      </c>
      <c r="E12" s="90" t="n">
        <v>12305.36</v>
      </c>
      <c r="F12" s="90"/>
      <c r="G12" s="90"/>
      <c r="H12" s="90"/>
      <c r="I12" s="108"/>
      <c r="J12" s="90"/>
      <c r="K12" s="90"/>
      <c r="L12" s="90"/>
      <c r="M12" s="90"/>
      <c r="N12" s="91"/>
      <c r="O12" s="90"/>
      <c r="P12" s="92"/>
    </row>
    <row r="13" customFormat="false" ht="49.5" hidden="false" customHeight="false" outlineLevel="0" collapsed="false">
      <c r="A13" s="109" t="s">
        <v>29</v>
      </c>
      <c r="B13" s="110" t="s">
        <v>30</v>
      </c>
      <c r="C13" s="111" t="n">
        <f aca="false">'11,20'!C22</f>
        <v>295920</v>
      </c>
      <c r="D13" s="112" t="n">
        <v>18139.85</v>
      </c>
      <c r="E13" s="113" t="n">
        <v>17577.06</v>
      </c>
      <c r="F13" s="113" t="n">
        <v>17220.12</v>
      </c>
      <c r="G13" s="113"/>
      <c r="H13" s="113"/>
      <c r="I13" s="113"/>
      <c r="J13" s="113"/>
      <c r="K13" s="113"/>
      <c r="L13" s="97"/>
      <c r="M13" s="97"/>
      <c r="N13" s="114"/>
      <c r="O13" s="97"/>
      <c r="P13" s="97"/>
    </row>
    <row r="14" customFormat="false" ht="33" hidden="false" customHeight="false" outlineLevel="0" collapsed="false">
      <c r="A14" s="109" t="s">
        <v>71</v>
      </c>
      <c r="B14" s="110" t="s">
        <v>97</v>
      </c>
      <c r="C14" s="111"/>
      <c r="D14" s="112" t="n">
        <v>1101.88</v>
      </c>
      <c r="E14" s="113" t="n">
        <v>35.12</v>
      </c>
      <c r="F14" s="113"/>
      <c r="G14" s="113"/>
      <c r="H14" s="113"/>
      <c r="I14" s="113"/>
      <c r="J14" s="113"/>
      <c r="K14" s="113"/>
      <c r="L14" s="97"/>
      <c r="M14" s="97"/>
      <c r="N14" s="114"/>
      <c r="O14" s="97"/>
      <c r="P14" s="97"/>
    </row>
    <row r="15" customFormat="false" ht="16.5" hidden="false" customHeight="false" outlineLevel="0" collapsed="false">
      <c r="A15" s="109" t="s">
        <v>75</v>
      </c>
      <c r="B15" s="110" t="s">
        <v>98</v>
      </c>
      <c r="C15" s="111"/>
      <c r="D15" s="112" t="n">
        <v>59.28</v>
      </c>
      <c r="E15" s="113" t="n">
        <v>55.92</v>
      </c>
      <c r="F15" s="113" t="n">
        <v>63.9</v>
      </c>
      <c r="G15" s="113"/>
      <c r="H15" s="113"/>
      <c r="I15" s="113"/>
      <c r="J15" s="113"/>
      <c r="K15" s="113"/>
      <c r="L15" s="97"/>
      <c r="M15" s="97"/>
      <c r="N15" s="114"/>
      <c r="O15" s="97"/>
      <c r="P15" s="97"/>
    </row>
    <row r="16" customFormat="false" ht="16.5" hidden="false" customHeight="false" outlineLevel="0" collapsed="false">
      <c r="A16" s="115"/>
      <c r="B16" s="116" t="s">
        <v>31</v>
      </c>
      <c r="C16" s="111"/>
      <c r="D16" s="112"/>
      <c r="E16" s="113"/>
      <c r="F16" s="113"/>
      <c r="G16" s="113"/>
      <c r="H16" s="113"/>
      <c r="I16" s="113"/>
      <c r="J16" s="113"/>
      <c r="K16" s="113"/>
      <c r="L16" s="97"/>
      <c r="M16" s="97"/>
      <c r="N16" s="114"/>
      <c r="O16" s="97"/>
      <c r="P16" s="97"/>
    </row>
    <row r="17" customFormat="false" ht="16.5" hidden="false" customHeight="false" outlineLevel="0" collapsed="false">
      <c r="A17" s="83" t="s">
        <v>32</v>
      </c>
      <c r="B17" s="84" t="s">
        <v>33</v>
      </c>
      <c r="C17" s="85" t="n">
        <f aca="false">'11,20'!C24</f>
        <v>2228113.896</v>
      </c>
      <c r="D17" s="86" t="n">
        <f aca="false">D18+D21+D30+D37+D43+D44+D45+D52</f>
        <v>176694.948</v>
      </c>
      <c r="E17" s="117" t="n">
        <f aca="false">E18+E21+E30+E37+E45+E52+E43+E44</f>
        <v>124528.251</v>
      </c>
      <c r="F17" s="117" t="n">
        <f aca="false">F18+F21+F30+F37+F45+F52+F43+F44</f>
        <v>92202.796</v>
      </c>
      <c r="G17" s="117" t="n">
        <f aca="false">G18+G21+G30+G37+G45+G52+G43+G44</f>
        <v>0</v>
      </c>
      <c r="H17" s="117" t="n">
        <f aca="false">H18+H21+H30+H37+H45+H52+H43+H44</f>
        <v>0</v>
      </c>
      <c r="I17" s="117" t="n">
        <f aca="false">I18+I21+I30+I37+I45+I52+I43+I44</f>
        <v>0</v>
      </c>
      <c r="J17" s="117" t="n">
        <f aca="false">J18+J21+J30+J37+J45+J52+J43+J44</f>
        <v>0</v>
      </c>
      <c r="K17" s="117" t="n">
        <f aca="false">K18+K21+K30+K37+K45+K52+K43+K44</f>
        <v>0</v>
      </c>
      <c r="L17" s="117" t="n">
        <f aca="false">L18+L21+L30+L37+L45+L52+L43+L44</f>
        <v>0</v>
      </c>
      <c r="M17" s="117" t="n">
        <f aca="false">M18+M21+M30+M37+M45+M52+M43+M44</f>
        <v>0</v>
      </c>
      <c r="N17" s="117" t="n">
        <f aca="false">N18+N21+N30+N37+N45+N52+N43+N44</f>
        <v>0</v>
      </c>
      <c r="O17" s="117" t="n">
        <f aca="false">O18+O21+O30+O37+O45+O52+O43+O44</f>
        <v>0</v>
      </c>
      <c r="P17" s="117" t="n">
        <f aca="false">SUM(D17:O17)</f>
        <v>393425.995</v>
      </c>
    </row>
    <row r="18" customFormat="false" ht="33" hidden="false" customHeight="false" outlineLevel="0" collapsed="false">
      <c r="A18" s="93" t="n">
        <v>1</v>
      </c>
      <c r="B18" s="94" t="s">
        <v>34</v>
      </c>
      <c r="C18" s="95" t="n">
        <f aca="false">'11,20'!C25</f>
        <v>452460</v>
      </c>
      <c r="D18" s="96" t="n">
        <f aca="false">D20+D19</f>
        <v>35812.7</v>
      </c>
      <c r="E18" s="97" t="n">
        <f aca="false">E20+E19</f>
        <v>35812.7</v>
      </c>
      <c r="F18" s="97" t="n">
        <f aca="false">F20+F19</f>
        <v>20193</v>
      </c>
      <c r="G18" s="97" t="n">
        <f aca="false">G20+G19</f>
        <v>0</v>
      </c>
      <c r="H18" s="97" t="n">
        <f aca="false">H20+H19</f>
        <v>0</v>
      </c>
      <c r="I18" s="97" t="n">
        <f aca="false">I20+I19</f>
        <v>0</v>
      </c>
      <c r="J18" s="97" t="n">
        <f aca="false">J20+J19</f>
        <v>0</v>
      </c>
      <c r="K18" s="97" t="n">
        <f aca="false">K20+K19</f>
        <v>0</v>
      </c>
      <c r="L18" s="97" t="n">
        <f aca="false">L20+L19</f>
        <v>0</v>
      </c>
      <c r="M18" s="97" t="n">
        <f aca="false">M20+M19</f>
        <v>0</v>
      </c>
      <c r="N18" s="98" t="n">
        <f aca="false">N20+N19</f>
        <v>0</v>
      </c>
      <c r="O18" s="97" t="n">
        <f aca="false">O20+O19</f>
        <v>0</v>
      </c>
      <c r="P18" s="97" t="n">
        <f aca="false">SUM(D18:O18)</f>
        <v>91818.4</v>
      </c>
    </row>
    <row r="19" customFormat="false" ht="16.5" hidden="false" customHeight="false" outlineLevel="0" collapsed="false">
      <c r="A19" s="118" t="s">
        <v>35</v>
      </c>
      <c r="B19" s="100" t="s">
        <v>36</v>
      </c>
      <c r="C19" s="101" t="n">
        <f aca="false">'11,20'!C26</f>
        <v>335974.8</v>
      </c>
      <c r="D19" s="89" t="n">
        <v>27997.9</v>
      </c>
      <c r="E19" s="90" t="n">
        <v>27997.9</v>
      </c>
      <c r="F19" s="90" t="n">
        <v>14000</v>
      </c>
      <c r="G19" s="90"/>
      <c r="H19" s="90"/>
      <c r="I19" s="90"/>
      <c r="J19" s="90"/>
      <c r="K19" s="90"/>
      <c r="L19" s="90"/>
      <c r="M19" s="90"/>
      <c r="N19" s="91"/>
      <c r="O19" s="90"/>
      <c r="P19" s="92"/>
    </row>
    <row r="20" customFormat="false" ht="33" hidden="false" customHeight="false" outlineLevel="0" collapsed="false">
      <c r="A20" s="104" t="s">
        <v>37</v>
      </c>
      <c r="B20" s="105" t="s">
        <v>38</v>
      </c>
      <c r="C20" s="101" t="n">
        <f aca="false">'11,20'!C27</f>
        <v>116485.2</v>
      </c>
      <c r="D20" s="89" t="n">
        <v>7814.8</v>
      </c>
      <c r="E20" s="90" t="n">
        <v>7814.8</v>
      </c>
      <c r="F20" s="90" t="n">
        <v>6193</v>
      </c>
      <c r="G20" s="90"/>
      <c r="H20" s="90"/>
      <c r="I20" s="90"/>
      <c r="J20" s="90"/>
      <c r="K20" s="90"/>
      <c r="L20" s="90"/>
      <c r="M20" s="90"/>
      <c r="N20" s="91"/>
      <c r="O20" s="90"/>
      <c r="P20" s="92"/>
    </row>
    <row r="21" customFormat="false" ht="49.5" hidden="false" customHeight="false" outlineLevel="0" collapsed="false">
      <c r="A21" s="93" t="n">
        <v>2</v>
      </c>
      <c r="B21" s="94" t="s">
        <v>39</v>
      </c>
      <c r="C21" s="95" t="n">
        <f aca="false">'11,20'!C28</f>
        <v>670800</v>
      </c>
      <c r="D21" s="96" t="n">
        <f aca="false">SUM(D22:D28)</f>
        <v>35558.6</v>
      </c>
      <c r="E21" s="97" t="n">
        <f aca="false">SUM(E22:E28)</f>
        <v>41307.2</v>
      </c>
      <c r="F21" s="97" t="n">
        <f aca="false">SUM(F22:F27)</f>
        <v>36628.2</v>
      </c>
      <c r="G21" s="97" t="n">
        <f aca="false">SUM(G22:G27)</f>
        <v>0</v>
      </c>
      <c r="H21" s="97" t="n">
        <f aca="false">SUM(H22:H27)</f>
        <v>0</v>
      </c>
      <c r="I21" s="97" t="n">
        <f aca="false">SUM(I22:I27)</f>
        <v>0</v>
      </c>
      <c r="J21" s="97" t="n">
        <f aca="false">SUM(J22:J27)</f>
        <v>0</v>
      </c>
      <c r="K21" s="97" t="n">
        <f aca="false">SUM(K22:K27)</f>
        <v>0</v>
      </c>
      <c r="L21" s="97" t="n">
        <f aca="false">SUM(L22:L27)</f>
        <v>0</v>
      </c>
      <c r="M21" s="97" t="n">
        <f aca="false">SUM(M22:M27)</f>
        <v>0</v>
      </c>
      <c r="N21" s="98" t="n">
        <f aca="false">SUM(N22:N27)</f>
        <v>0</v>
      </c>
      <c r="O21" s="97" t="n">
        <f aca="false">SUM(O22:O27)</f>
        <v>0</v>
      </c>
      <c r="P21" s="97" t="n">
        <f aca="false">SUM(D21:O21)</f>
        <v>113494</v>
      </c>
    </row>
    <row r="22" customFormat="false" ht="33" hidden="false" customHeight="false" outlineLevel="0" collapsed="false">
      <c r="A22" s="104" t="s">
        <v>40</v>
      </c>
      <c r="B22" s="105" t="s">
        <v>41</v>
      </c>
      <c r="C22" s="101" t="n">
        <f aca="false">'11,20'!C29</f>
        <v>286800</v>
      </c>
      <c r="D22" s="89" t="n">
        <v>24840</v>
      </c>
      <c r="E22" s="90" t="n">
        <v>4550</v>
      </c>
      <c r="F22" s="90" t="n">
        <v>18000</v>
      </c>
      <c r="G22" s="90"/>
      <c r="H22" s="90"/>
      <c r="I22" s="90"/>
      <c r="J22" s="90"/>
      <c r="K22" s="90"/>
      <c r="L22" s="90"/>
      <c r="M22" s="90"/>
      <c r="N22" s="91"/>
      <c r="O22" s="90"/>
      <c r="P22" s="92"/>
    </row>
    <row r="23" customFormat="false" ht="49.5" hidden="false" customHeight="false" outlineLevel="0" collapsed="false">
      <c r="A23" s="104" t="s">
        <v>44</v>
      </c>
      <c r="B23" s="105" t="s">
        <v>43</v>
      </c>
      <c r="C23" s="101" t="n">
        <f aca="false">'11,20'!C30</f>
        <v>96000</v>
      </c>
      <c r="D23" s="89" t="n">
        <v>7068.6</v>
      </c>
      <c r="E23" s="90" t="n">
        <v>7207.2</v>
      </c>
      <c r="F23" s="90" t="n">
        <v>5128.2</v>
      </c>
      <c r="G23" s="90"/>
      <c r="H23" s="90"/>
      <c r="I23" s="90"/>
      <c r="J23" s="90"/>
      <c r="K23" s="90"/>
      <c r="L23" s="90"/>
      <c r="M23" s="90"/>
      <c r="N23" s="91"/>
      <c r="O23" s="90"/>
      <c r="P23" s="92"/>
    </row>
    <row r="24" customFormat="false" ht="49.5" hidden="false" customHeight="false" outlineLevel="0" collapsed="false">
      <c r="A24" s="104" t="s">
        <v>46</v>
      </c>
      <c r="B24" s="105" t="s">
        <v>99</v>
      </c>
      <c r="C24" s="101" t="n">
        <f aca="false">'11,20'!C31</f>
        <v>60000</v>
      </c>
      <c r="D24" s="89"/>
      <c r="E24" s="90" t="n">
        <v>5000</v>
      </c>
      <c r="F24" s="90" t="n">
        <v>5000</v>
      </c>
      <c r="G24" s="90"/>
      <c r="H24" s="90"/>
      <c r="I24" s="90"/>
      <c r="J24" s="90"/>
      <c r="K24" s="90"/>
      <c r="L24" s="90"/>
      <c r="M24" s="90"/>
      <c r="N24" s="91"/>
      <c r="O24" s="90"/>
      <c r="P24" s="92"/>
    </row>
    <row r="25" customFormat="false" ht="115.5" hidden="false" customHeight="false" outlineLevel="0" collapsed="false">
      <c r="A25" s="104" t="s">
        <v>48</v>
      </c>
      <c r="B25" s="105" t="s">
        <v>47</v>
      </c>
      <c r="C25" s="101" t="n">
        <f aca="false">'[1]8,41'!C28*12</f>
        <v>120000</v>
      </c>
      <c r="D25" s="89"/>
      <c r="E25" s="90" t="n">
        <v>8500</v>
      </c>
      <c r="F25" s="90" t="n">
        <v>8500</v>
      </c>
      <c r="G25" s="90"/>
      <c r="H25" s="90"/>
      <c r="I25" s="90"/>
      <c r="J25" s="90"/>
      <c r="K25" s="90"/>
      <c r="L25" s="90"/>
      <c r="M25" s="90"/>
      <c r="N25" s="91"/>
      <c r="O25" s="90"/>
      <c r="P25" s="92"/>
    </row>
    <row r="26" customFormat="false" ht="49.5" hidden="false" customHeight="false" outlineLevel="0" collapsed="false">
      <c r="A26" s="104" t="s">
        <v>50</v>
      </c>
      <c r="B26" s="105" t="s">
        <v>49</v>
      </c>
      <c r="C26" s="101" t="n">
        <f aca="false">'11,20'!C33</f>
        <v>12000</v>
      </c>
      <c r="D26" s="89" t="n">
        <v>2550</v>
      </c>
      <c r="E26" s="90"/>
      <c r="F26" s="90"/>
      <c r="G26" s="90"/>
      <c r="H26" s="90"/>
      <c r="I26" s="90"/>
      <c r="J26" s="90"/>
      <c r="K26" s="90"/>
      <c r="L26" s="90"/>
      <c r="M26" s="90"/>
      <c r="N26" s="91"/>
      <c r="O26" s="90"/>
      <c r="P26" s="92"/>
    </row>
    <row r="27" customFormat="false" ht="33" hidden="false" customHeight="false" outlineLevel="0" collapsed="false">
      <c r="A27" s="104" t="s">
        <v>100</v>
      </c>
      <c r="B27" s="105" t="s">
        <v>51</v>
      </c>
      <c r="C27" s="101" t="n">
        <f aca="false">'11,20'!C34</f>
        <v>96000</v>
      </c>
      <c r="D27" s="89"/>
      <c r="E27" s="90" t="n">
        <v>15400</v>
      </c>
      <c r="F27" s="90"/>
      <c r="G27" s="90"/>
      <c r="H27" s="90"/>
      <c r="I27" s="90"/>
      <c r="J27" s="90"/>
      <c r="K27" s="90"/>
      <c r="L27" s="90"/>
      <c r="M27" s="90"/>
      <c r="N27" s="91"/>
      <c r="O27" s="90"/>
      <c r="P27" s="92"/>
    </row>
    <row r="28" customFormat="false" ht="33" hidden="false" customHeight="false" outlineLevel="0" collapsed="false">
      <c r="A28" s="118" t="s">
        <v>101</v>
      </c>
      <c r="B28" s="100" t="s">
        <v>102</v>
      </c>
      <c r="C28" s="101"/>
      <c r="D28" s="89" t="n">
        <v>1100</v>
      </c>
      <c r="E28" s="90" t="n">
        <v>650</v>
      </c>
      <c r="F28" s="90"/>
      <c r="G28" s="90"/>
      <c r="H28" s="90"/>
      <c r="I28" s="90"/>
      <c r="J28" s="90"/>
      <c r="K28" s="90"/>
      <c r="L28" s="90"/>
      <c r="M28" s="90"/>
      <c r="N28" s="91"/>
      <c r="O28" s="90"/>
      <c r="P28" s="92"/>
    </row>
    <row r="29" customFormat="false" ht="16.5" hidden="false" customHeight="false" outlineLevel="0" collapsed="false">
      <c r="A29" s="104"/>
      <c r="B29" s="105"/>
      <c r="C29" s="101"/>
      <c r="D29" s="89"/>
      <c r="E29" s="90"/>
      <c r="F29" s="90"/>
      <c r="G29" s="90"/>
      <c r="H29" s="90"/>
      <c r="I29" s="90"/>
      <c r="J29" s="90"/>
      <c r="K29" s="90"/>
      <c r="L29" s="90"/>
      <c r="M29" s="90"/>
      <c r="N29" s="91"/>
      <c r="O29" s="90"/>
      <c r="P29" s="92"/>
    </row>
    <row r="30" customFormat="false" ht="16.5" hidden="false" customHeight="false" outlineLevel="0" collapsed="false">
      <c r="A30" s="93" t="n">
        <v>3</v>
      </c>
      <c r="B30" s="94" t="s">
        <v>52</v>
      </c>
      <c r="C30" s="119" t="n">
        <f aca="false">'11,20'!C35</f>
        <v>226800</v>
      </c>
      <c r="D30" s="120" t="n">
        <f aca="false">SUM(D31:D36)</f>
        <v>3969</v>
      </c>
      <c r="E30" s="121" t="n">
        <f aca="false">SUM(E31:E36)</f>
        <v>14931.93</v>
      </c>
      <c r="F30" s="121" t="n">
        <f aca="false">SUM(F31:F36)</f>
        <v>269.16</v>
      </c>
      <c r="G30" s="121" t="n">
        <f aca="false">SUM(G31:G36)</f>
        <v>0</v>
      </c>
      <c r="H30" s="121" t="n">
        <f aca="false">SUM(H31:H36)</f>
        <v>0</v>
      </c>
      <c r="I30" s="121" t="n">
        <f aca="false">SUM(I31:I36)</f>
        <v>0</v>
      </c>
      <c r="J30" s="121" t="n">
        <f aca="false">SUM(J31:J36)</f>
        <v>0</v>
      </c>
      <c r="K30" s="121" t="n">
        <f aca="false">SUM(K31:K36)</f>
        <v>0</v>
      </c>
      <c r="L30" s="121" t="n">
        <f aca="false">SUM(L31:L36)</f>
        <v>0</v>
      </c>
      <c r="M30" s="121" t="n">
        <f aca="false">SUM(M31:M36)</f>
        <v>0</v>
      </c>
      <c r="N30" s="122" t="n">
        <f aca="false">SUM(N31:N36)</f>
        <v>0</v>
      </c>
      <c r="O30" s="121" t="n">
        <f aca="false">SUM(O31:O36)</f>
        <v>0</v>
      </c>
      <c r="P30" s="121" t="n">
        <f aca="false">SUM(D30:O30)</f>
        <v>19170.09</v>
      </c>
    </row>
    <row r="31" customFormat="false" ht="33" hidden="false" customHeight="false" outlineLevel="0" collapsed="false">
      <c r="A31" s="118" t="s">
        <v>19</v>
      </c>
      <c r="B31" s="100" t="s">
        <v>53</v>
      </c>
      <c r="C31" s="101" t="n">
        <f aca="false">'11,20'!C36</f>
        <v>144000</v>
      </c>
      <c r="D31" s="102"/>
      <c r="E31" s="92" t="n">
        <v>6185.76</v>
      </c>
      <c r="F31" s="92"/>
      <c r="G31" s="92"/>
      <c r="H31" s="92"/>
      <c r="I31" s="92"/>
      <c r="J31" s="92"/>
      <c r="K31" s="92"/>
      <c r="L31" s="92"/>
      <c r="M31" s="92"/>
      <c r="N31" s="103"/>
      <c r="O31" s="92"/>
      <c r="P31" s="121" t="n">
        <f aca="false">SUM(D31:O31)</f>
        <v>6185.76</v>
      </c>
    </row>
    <row r="32" customFormat="false" ht="49.5" hidden="false" customHeight="false" outlineLevel="0" collapsed="false">
      <c r="A32" s="118" t="s">
        <v>21</v>
      </c>
      <c r="B32" s="100" t="s">
        <v>54</v>
      </c>
      <c r="C32" s="101" t="n">
        <f aca="false">'11,20'!C37</f>
        <v>26400</v>
      </c>
      <c r="D32" s="102" t="n">
        <v>935.09</v>
      </c>
      <c r="E32" s="92" t="n">
        <v>306.17</v>
      </c>
      <c r="F32" s="92" t="n">
        <v>269.16</v>
      </c>
      <c r="G32" s="92"/>
      <c r="H32" s="92"/>
      <c r="I32" s="92"/>
      <c r="J32" s="92"/>
      <c r="K32" s="92"/>
      <c r="L32" s="92"/>
      <c r="M32" s="92"/>
      <c r="N32" s="103"/>
      <c r="O32" s="92"/>
      <c r="P32" s="121" t="n">
        <f aca="false">SUM(D32:O32)</f>
        <v>1510.42</v>
      </c>
    </row>
    <row r="33" customFormat="false" ht="181.5" hidden="false" customHeight="false" outlineLevel="0" collapsed="false">
      <c r="A33" s="104" t="s">
        <v>23</v>
      </c>
      <c r="B33" s="105" t="s">
        <v>55</v>
      </c>
      <c r="C33" s="101" t="n">
        <f aca="false">'11,20'!C38</f>
        <v>12000</v>
      </c>
      <c r="D33" s="89" t="n">
        <v>96.73</v>
      </c>
      <c r="E33" s="90"/>
      <c r="F33" s="90"/>
      <c r="G33" s="90"/>
      <c r="H33" s="90"/>
      <c r="I33" s="90"/>
      <c r="J33" s="90"/>
      <c r="K33" s="90"/>
      <c r="L33" s="90"/>
      <c r="M33" s="90"/>
      <c r="N33" s="91"/>
      <c r="O33" s="90"/>
      <c r="P33" s="121" t="n">
        <f aca="false">SUM(D33:O33)</f>
        <v>96.73</v>
      </c>
    </row>
    <row r="34" customFormat="false" ht="33" hidden="false" customHeight="false" outlineLevel="0" collapsed="false">
      <c r="A34" s="104" t="s">
        <v>25</v>
      </c>
      <c r="B34" s="105" t="s">
        <v>56</v>
      </c>
      <c r="C34" s="101" t="n">
        <f aca="false">'11,20'!C39</f>
        <v>12000</v>
      </c>
      <c r="D34" s="89" t="n">
        <v>650</v>
      </c>
      <c r="E34" s="90" t="n">
        <v>4150</v>
      </c>
      <c r="F34" s="90"/>
      <c r="G34" s="90"/>
      <c r="H34" s="90"/>
      <c r="I34" s="90"/>
      <c r="J34" s="90"/>
      <c r="K34" s="90"/>
      <c r="L34" s="90"/>
      <c r="M34" s="90"/>
      <c r="N34" s="91"/>
      <c r="O34" s="90"/>
      <c r="P34" s="121" t="n">
        <f aca="false">SUM(D34:O34)</f>
        <v>4800</v>
      </c>
    </row>
    <row r="35" customFormat="false" ht="49.5" hidden="false" customHeight="false" outlineLevel="0" collapsed="false">
      <c r="A35" s="104" t="s">
        <v>27</v>
      </c>
      <c r="B35" s="105" t="s">
        <v>57</v>
      </c>
      <c r="C35" s="101" t="n">
        <f aca="false">'11,20'!C40</f>
        <v>6000</v>
      </c>
      <c r="D35" s="89"/>
      <c r="E35" s="90" t="n">
        <v>870</v>
      </c>
      <c r="F35" s="90"/>
      <c r="G35" s="90"/>
      <c r="H35" s="90"/>
      <c r="I35" s="90"/>
      <c r="J35" s="90"/>
      <c r="K35" s="90"/>
      <c r="L35" s="90"/>
      <c r="M35" s="90"/>
      <c r="N35" s="91"/>
      <c r="O35" s="90"/>
      <c r="P35" s="121" t="n">
        <f aca="false">SUM(D35:O35)</f>
        <v>870</v>
      </c>
    </row>
    <row r="36" customFormat="false" ht="49.5" hidden="false" customHeight="false" outlineLevel="0" collapsed="false">
      <c r="A36" s="118" t="s">
        <v>58</v>
      </c>
      <c r="B36" s="100" t="s">
        <v>59</v>
      </c>
      <c r="C36" s="101" t="n">
        <f aca="false">'11,20'!C41</f>
        <v>26400</v>
      </c>
      <c r="D36" s="89" t="n">
        <v>2287.18</v>
      </c>
      <c r="E36" s="90" t="n">
        <v>3420</v>
      </c>
      <c r="F36" s="90"/>
      <c r="G36" s="90"/>
      <c r="H36" s="90"/>
      <c r="I36" s="90"/>
      <c r="J36" s="90"/>
      <c r="K36" s="90"/>
      <c r="L36" s="90"/>
      <c r="M36" s="90"/>
      <c r="N36" s="91"/>
      <c r="O36" s="90"/>
      <c r="P36" s="121" t="n">
        <f aca="false">SUM(D36:O36)</f>
        <v>5707.18</v>
      </c>
    </row>
    <row r="37" customFormat="false" ht="33" hidden="false" customHeight="false" outlineLevel="0" collapsed="false">
      <c r="A37" s="93" t="n">
        <v>4</v>
      </c>
      <c r="B37" s="94" t="s">
        <v>60</v>
      </c>
      <c r="C37" s="95" t="n">
        <f aca="false">'11,20'!C42</f>
        <v>21960</v>
      </c>
      <c r="D37" s="96" t="n">
        <f aca="false">SUM(D38:D42)</f>
        <v>244.6</v>
      </c>
      <c r="E37" s="96" t="n">
        <f aca="false">SUM(E38:E42)</f>
        <v>1380.49</v>
      </c>
      <c r="F37" s="96" t="n">
        <f aca="false">SUM(F38:F42)</f>
        <v>405</v>
      </c>
      <c r="G37" s="96" t="n">
        <f aca="false">SUM(G38:G42)</f>
        <v>0</v>
      </c>
      <c r="H37" s="96" t="n">
        <f aca="false">SUM(H38:H42)</f>
        <v>0</v>
      </c>
      <c r="I37" s="96" t="n">
        <f aca="false">SUM(I38:I42)</f>
        <v>0</v>
      </c>
      <c r="J37" s="96" t="n">
        <f aca="false">SUM(J38:J42)</f>
        <v>0</v>
      </c>
      <c r="K37" s="96" t="n">
        <f aca="false">SUM(K38:K42)</f>
        <v>0</v>
      </c>
      <c r="L37" s="96" t="n">
        <f aca="false">SUM(L38:L42)</f>
        <v>0</v>
      </c>
      <c r="M37" s="96" t="n">
        <f aca="false">SUM(M38:M42)</f>
        <v>0</v>
      </c>
      <c r="N37" s="96" t="n">
        <f aca="false">SUM(N38:N42)</f>
        <v>0</v>
      </c>
      <c r="O37" s="96" t="n">
        <f aca="false">SUM(O38:O42)</f>
        <v>0</v>
      </c>
      <c r="P37" s="121" t="n">
        <f aca="false">SUM(D37:O37)</f>
        <v>2030.09</v>
      </c>
    </row>
    <row r="38" customFormat="false" ht="82.5" hidden="false" customHeight="false" outlineLevel="0" collapsed="false">
      <c r="A38" s="118" t="s">
        <v>61</v>
      </c>
      <c r="B38" s="100" t="s">
        <v>62</v>
      </c>
      <c r="C38" s="101" t="n">
        <f aca="false">'11,20'!C43</f>
        <v>9600</v>
      </c>
      <c r="D38" s="89"/>
      <c r="E38" s="90" t="n">
        <v>259.5</v>
      </c>
      <c r="F38" s="90"/>
      <c r="G38" s="90"/>
      <c r="H38" s="90"/>
      <c r="I38" s="90"/>
      <c r="J38" s="90"/>
      <c r="K38" s="90"/>
      <c r="L38" s="90"/>
      <c r="M38" s="90"/>
      <c r="N38" s="91"/>
      <c r="O38" s="90"/>
      <c r="P38" s="121" t="n">
        <f aca="false">SUM(D38:O38)</f>
        <v>259.5</v>
      </c>
    </row>
    <row r="39" customFormat="false" ht="33" hidden="false" customHeight="false" outlineLevel="0" collapsed="false">
      <c r="A39" s="118" t="s">
        <v>63</v>
      </c>
      <c r="B39" s="100" t="s">
        <v>103</v>
      </c>
      <c r="C39" s="101" t="n">
        <f aca="false">'11,20'!C44</f>
        <v>3600</v>
      </c>
      <c r="D39" s="89"/>
      <c r="E39" s="90" t="n">
        <v>784</v>
      </c>
      <c r="F39" s="90"/>
      <c r="G39" s="90"/>
      <c r="H39" s="90"/>
      <c r="I39" s="90"/>
      <c r="J39" s="90"/>
      <c r="K39" s="90"/>
      <c r="L39" s="90"/>
      <c r="M39" s="90"/>
      <c r="N39" s="91"/>
      <c r="O39" s="90"/>
      <c r="P39" s="121" t="n">
        <f aca="false">SUM(D39:O39)</f>
        <v>784</v>
      </c>
    </row>
    <row r="40" customFormat="false" ht="16.5" hidden="false" customHeight="false" outlineLevel="0" collapsed="false">
      <c r="A40" s="118" t="s">
        <v>65</v>
      </c>
      <c r="B40" s="100" t="s">
        <v>66</v>
      </c>
      <c r="C40" s="101" t="n">
        <f aca="false">'11,20'!C45</f>
        <v>4200</v>
      </c>
      <c r="D40" s="89" t="n">
        <v>244.6</v>
      </c>
      <c r="E40" s="90" t="n">
        <v>336.99</v>
      </c>
      <c r="F40" s="90" t="n">
        <v>405</v>
      </c>
      <c r="G40" s="90"/>
      <c r="H40" s="90"/>
      <c r="I40" s="90"/>
      <c r="J40" s="90"/>
      <c r="K40" s="90"/>
      <c r="L40" s="90"/>
      <c r="M40" s="90"/>
      <c r="N40" s="91"/>
      <c r="O40" s="90"/>
      <c r="P40" s="121" t="n">
        <f aca="false">SUM(D40:O40)</f>
        <v>986.59</v>
      </c>
    </row>
    <row r="41" customFormat="false" ht="16.5" hidden="false" customHeight="false" outlineLevel="0" collapsed="false">
      <c r="A41" s="104" t="s">
        <v>67</v>
      </c>
      <c r="B41" s="105" t="s">
        <v>68</v>
      </c>
      <c r="C41" s="101" t="n">
        <f aca="false">'11,20'!C46</f>
        <v>960</v>
      </c>
      <c r="D41" s="89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90"/>
      <c r="P41" s="121" t="n">
        <f aca="false">SUM(D41:O41)</f>
        <v>0</v>
      </c>
    </row>
    <row r="42" customFormat="false" ht="16.5" hidden="false" customHeight="false" outlineLevel="0" collapsed="false">
      <c r="A42" s="104" t="s">
        <v>69</v>
      </c>
      <c r="B42" s="105" t="s">
        <v>70</v>
      </c>
      <c r="C42" s="101" t="n">
        <f aca="false">'11,20'!C47</f>
        <v>3600</v>
      </c>
      <c r="D42" s="89"/>
      <c r="E42" s="90"/>
      <c r="F42" s="90"/>
      <c r="G42" s="90"/>
      <c r="H42" s="90"/>
      <c r="I42" s="90"/>
      <c r="J42" s="90"/>
      <c r="K42" s="90"/>
      <c r="L42" s="90"/>
      <c r="M42" s="90"/>
      <c r="N42" s="91"/>
      <c r="O42" s="90"/>
      <c r="P42" s="121" t="n">
        <f aca="false">SUM(D42:O42)</f>
        <v>0</v>
      </c>
    </row>
    <row r="43" customFormat="false" ht="16.5" hidden="false" customHeight="false" outlineLevel="0" collapsed="false">
      <c r="A43" s="123" t="s">
        <v>71</v>
      </c>
      <c r="B43" s="124" t="s">
        <v>72</v>
      </c>
      <c r="C43" s="119" t="n">
        <f aca="false">'11,20'!C48</f>
        <v>68710.2</v>
      </c>
      <c r="D43" s="96" t="n">
        <v>3930</v>
      </c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121" t="n">
        <f aca="false">SUM(D43:O43)</f>
        <v>3930</v>
      </c>
    </row>
    <row r="44" customFormat="false" ht="33" hidden="false" customHeight="false" outlineLevel="0" collapsed="false">
      <c r="A44" s="123" t="s">
        <v>73</v>
      </c>
      <c r="B44" s="124" t="s">
        <v>74</v>
      </c>
      <c r="C44" s="119" t="n">
        <f aca="false">'11,20'!C49</f>
        <v>297840</v>
      </c>
      <c r="D44" s="96" t="n">
        <v>18000</v>
      </c>
      <c r="E44" s="97" t="n">
        <v>18000</v>
      </c>
      <c r="F44" s="97" t="n">
        <v>24660</v>
      </c>
      <c r="G44" s="97"/>
      <c r="H44" s="97"/>
      <c r="I44" s="97"/>
      <c r="J44" s="97"/>
      <c r="K44" s="97"/>
      <c r="L44" s="97"/>
      <c r="M44" s="97"/>
      <c r="N44" s="98"/>
      <c r="O44" s="97"/>
      <c r="P44" s="121" t="n">
        <f aca="false">SUM(D44:O44)</f>
        <v>60660</v>
      </c>
    </row>
    <row r="45" customFormat="false" ht="16.5" hidden="false" customHeight="false" outlineLevel="0" collapsed="false">
      <c r="A45" s="125" t="s">
        <v>75</v>
      </c>
      <c r="B45" s="126" t="s">
        <v>76</v>
      </c>
      <c r="C45" s="95" t="n">
        <f aca="false">'11,20'!C50</f>
        <v>310364.304</v>
      </c>
      <c r="D45" s="96" t="n">
        <f aca="false">D46+D47+D48+D49+D51</f>
        <v>67750</v>
      </c>
      <c r="E45" s="96" t="n">
        <f aca="false">E46+E47+E48+E49+E51</f>
        <v>680</v>
      </c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121" t="n">
        <f aca="false">SUM(D45:O45)</f>
        <v>68430</v>
      </c>
    </row>
    <row r="46" customFormat="false" ht="35.45" hidden="false" customHeight="true" outlineLevel="0" collapsed="false">
      <c r="A46" s="127" t="s">
        <v>104</v>
      </c>
      <c r="B46" s="41" t="s">
        <v>105</v>
      </c>
      <c r="C46" s="128"/>
      <c r="D46" s="89" t="n">
        <v>32750</v>
      </c>
      <c r="E46" s="90" t="n">
        <v>680</v>
      </c>
      <c r="F46" s="90"/>
      <c r="G46" s="90"/>
      <c r="H46" s="90"/>
      <c r="I46" s="90"/>
      <c r="J46" s="90"/>
      <c r="K46" s="90"/>
      <c r="L46" s="90"/>
      <c r="M46" s="90"/>
      <c r="N46" s="91"/>
      <c r="O46" s="90"/>
      <c r="P46" s="121" t="n">
        <f aca="false">SUM(D46:O46)</f>
        <v>33430</v>
      </c>
    </row>
    <row r="47" customFormat="false" ht="33" hidden="false" customHeight="false" outlineLevel="0" collapsed="false">
      <c r="A47" s="127" t="s">
        <v>106</v>
      </c>
      <c r="B47" s="41" t="s">
        <v>107</v>
      </c>
      <c r="C47" s="128"/>
      <c r="D47" s="89" t="n">
        <v>25000</v>
      </c>
      <c r="E47" s="90"/>
      <c r="F47" s="90"/>
      <c r="G47" s="90"/>
      <c r="H47" s="90"/>
      <c r="I47" s="90"/>
      <c r="J47" s="90"/>
      <c r="K47" s="90"/>
      <c r="L47" s="90"/>
      <c r="M47" s="90"/>
      <c r="N47" s="91"/>
      <c r="O47" s="90"/>
      <c r="P47" s="121" t="n">
        <f aca="false">SUM(D47:O47)</f>
        <v>25000</v>
      </c>
    </row>
    <row r="48" customFormat="false" ht="66" hidden="false" customHeight="false" outlineLevel="0" collapsed="false">
      <c r="A48" s="127" t="s">
        <v>108</v>
      </c>
      <c r="B48" s="41" t="s">
        <v>109</v>
      </c>
      <c r="C48" s="128"/>
      <c r="D48" s="89" t="n">
        <v>10000</v>
      </c>
      <c r="E48" s="90"/>
      <c r="F48" s="90"/>
      <c r="G48" s="90"/>
      <c r="H48" s="90"/>
      <c r="I48" s="90"/>
      <c r="J48" s="90"/>
      <c r="K48" s="90"/>
      <c r="L48" s="90"/>
      <c r="M48" s="90"/>
      <c r="N48" s="91"/>
      <c r="O48" s="90"/>
      <c r="P48" s="121" t="n">
        <f aca="false">SUM(D48:O48)</f>
        <v>10000</v>
      </c>
    </row>
    <row r="49" customFormat="false" ht="16.5" hidden="false" customHeight="false" outlineLevel="0" collapsed="false">
      <c r="A49" s="127"/>
      <c r="B49" s="41"/>
      <c r="C49" s="128"/>
      <c r="D49" s="89"/>
      <c r="E49" s="90"/>
      <c r="F49" s="90"/>
      <c r="G49" s="90"/>
      <c r="H49" s="90"/>
      <c r="I49" s="90"/>
      <c r="J49" s="90"/>
      <c r="K49" s="90"/>
      <c r="L49" s="90"/>
      <c r="M49" s="90"/>
      <c r="N49" s="91"/>
      <c r="O49" s="90"/>
      <c r="P49" s="121" t="n">
        <f aca="false">SUM(D49:O49)</f>
        <v>0</v>
      </c>
    </row>
    <row r="50" customFormat="false" ht="16.5" hidden="false" customHeight="false" outlineLevel="0" collapsed="false">
      <c r="A50" s="127"/>
      <c r="B50" s="41"/>
      <c r="C50" s="128"/>
      <c r="D50" s="89"/>
      <c r="E50" s="90"/>
      <c r="F50" s="90"/>
      <c r="G50" s="90"/>
      <c r="H50" s="90"/>
      <c r="I50" s="90"/>
      <c r="J50" s="90"/>
      <c r="K50" s="90"/>
      <c r="L50" s="90"/>
      <c r="M50" s="90"/>
      <c r="N50" s="91"/>
      <c r="O50" s="90"/>
      <c r="P50" s="121" t="n">
        <f aca="false">SUM(D50:O50)</f>
        <v>0</v>
      </c>
    </row>
    <row r="51" customFormat="false" ht="16.5" hidden="false" customHeight="false" outlineLevel="0" collapsed="false">
      <c r="A51" s="127"/>
      <c r="B51" s="41"/>
      <c r="C51" s="128"/>
      <c r="D51" s="89"/>
      <c r="E51" s="90"/>
      <c r="F51" s="90"/>
      <c r="G51" s="90"/>
      <c r="H51" s="90"/>
      <c r="I51" s="90"/>
      <c r="J51" s="90"/>
      <c r="K51" s="90"/>
      <c r="L51" s="90"/>
      <c r="M51" s="90"/>
      <c r="N51" s="91"/>
      <c r="O51" s="90"/>
      <c r="P51" s="121" t="n">
        <f aca="false">SUM(D51:O51)</f>
        <v>0</v>
      </c>
    </row>
    <row r="52" customFormat="false" ht="17.25" hidden="false" customHeight="false" outlineLevel="0" collapsed="false">
      <c r="A52" s="125" t="s">
        <v>77</v>
      </c>
      <c r="B52" s="129" t="s">
        <v>78</v>
      </c>
      <c r="C52" s="130" t="n">
        <f aca="false">'11,20'!C51</f>
        <v>179179.392</v>
      </c>
      <c r="D52" s="96" t="n">
        <f aca="false">D4*10/100</f>
        <v>11430.048</v>
      </c>
      <c r="E52" s="97" t="n">
        <f aca="false">E4*10/100</f>
        <v>12415.931</v>
      </c>
      <c r="F52" s="97" t="n">
        <f aca="false">F4*10/100</f>
        <v>10047.436</v>
      </c>
      <c r="G52" s="97" t="n">
        <f aca="false">G4*10/100</f>
        <v>0</v>
      </c>
      <c r="H52" s="97" t="n">
        <f aca="false">H4*10/100</f>
        <v>0</v>
      </c>
      <c r="I52" s="97" t="n">
        <f aca="false">I4*10/100</f>
        <v>0</v>
      </c>
      <c r="J52" s="97" t="n">
        <f aca="false">J4*10/100</f>
        <v>0</v>
      </c>
      <c r="K52" s="97" t="n">
        <f aca="false">K4*10/100</f>
        <v>0</v>
      </c>
      <c r="L52" s="97" t="n">
        <f aca="false">L4*10/100</f>
        <v>0</v>
      </c>
      <c r="M52" s="97" t="n">
        <f aca="false">M4*10/100</f>
        <v>0</v>
      </c>
      <c r="N52" s="98" t="n">
        <f aca="false">N4*10/100</f>
        <v>0</v>
      </c>
      <c r="O52" s="97" t="n">
        <f aca="false">O4*10/100</f>
        <v>0</v>
      </c>
      <c r="P52" s="121" t="n">
        <f aca="false">SUM(D52:O52)</f>
        <v>33893.415</v>
      </c>
    </row>
    <row r="53" customFormat="false" ht="15.75" hidden="false" customHeight="false" outlineLevel="0" collapsed="false"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2016-08-27T10:58:35Z</dcterms:created>
  <dc:creator>Сашко</dc:creator>
  <dc:description/>
  <dc:language>ru-RU</dc:language>
  <cp:lastModifiedBy>Alona Dybchuk</cp:lastModifiedBy>
  <cp:lastPrinted>2019-03-18T17:59:58Z</cp:lastPrinted>
  <dcterms:modified xsi:type="dcterms:W3CDTF">2022-04-08T20:30:09Z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