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97b593467f0b887/Документы/Адмірал 1Г/бАНК/"/>
    </mc:Choice>
  </mc:AlternateContent>
  <xr:revisionPtr revIDLastSave="7" documentId="13_ncr:1_{6607F82E-C7D0-489A-8BA1-48A12961B05F}" xr6:coauthVersionLast="47" xr6:coauthVersionMax="47" xr10:uidLastSave="{148B1C0D-0321-4558-B458-A1144B152A3B}"/>
  <bookViews>
    <workbookView xWindow="-108" yWindow="-108" windowWidth="23256" windowHeight="12576" activeTab="1" xr2:uid="{00000000-000D-0000-FFFF-FFFF00000000}"/>
  </bookViews>
  <sheets>
    <sheet name="8,41" sheetId="17" r:id="rId1"/>
    <sheet name="Виконання кошториса 2021" sheetId="1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4" i="18" l="1"/>
  <c r="N29" i="18"/>
  <c r="N36" i="18"/>
  <c r="N22" i="18"/>
  <c r="N19" i="18"/>
  <c r="N4" i="18"/>
  <c r="N58" i="18" s="1"/>
  <c r="N7" i="18"/>
  <c r="L36" i="18"/>
  <c r="M36" i="18"/>
  <c r="M44" i="18"/>
  <c r="L44" i="18"/>
  <c r="L29" i="18"/>
  <c r="M29" i="18"/>
  <c r="L22" i="18"/>
  <c r="M22" i="18"/>
  <c r="L19" i="18"/>
  <c r="M19" i="18"/>
  <c r="L7" i="18"/>
  <c r="M7" i="18"/>
  <c r="L4" i="18"/>
  <c r="L58" i="18" s="1"/>
  <c r="M4" i="18"/>
  <c r="M58" i="18" s="1"/>
  <c r="J44" i="18"/>
  <c r="J36" i="18"/>
  <c r="K36" i="18"/>
  <c r="K44" i="18"/>
  <c r="J29" i="18"/>
  <c r="K29" i="18"/>
  <c r="J22" i="18"/>
  <c r="K22" i="18"/>
  <c r="J19" i="18"/>
  <c r="K19" i="18"/>
  <c r="J7" i="18"/>
  <c r="K7" i="18"/>
  <c r="J4" i="18"/>
  <c r="K4" i="18"/>
  <c r="K58" i="18" s="1"/>
  <c r="N2" i="18" l="1"/>
  <c r="N18" i="18"/>
  <c r="L2" i="18"/>
  <c r="L18" i="18"/>
  <c r="M18" i="18"/>
  <c r="M2" i="18"/>
  <c r="K18" i="18"/>
  <c r="K2" i="18"/>
  <c r="J2" i="18"/>
  <c r="J58" i="18"/>
  <c r="J18" i="18" s="1"/>
  <c r="I36" i="18"/>
  <c r="I44" i="18"/>
  <c r="I29" i="18"/>
  <c r="I22" i="18"/>
  <c r="I19" i="18"/>
  <c r="I7" i="18" l="1"/>
  <c r="I4" i="18"/>
  <c r="I58" i="18" s="1"/>
  <c r="I18" i="18" s="1"/>
  <c r="I2" i="18" l="1"/>
  <c r="H44" i="18"/>
  <c r="G44" i="18"/>
  <c r="F44" i="18"/>
  <c r="G4" i="18" l="1"/>
  <c r="G36" i="18"/>
  <c r="H36" i="18"/>
  <c r="G29" i="18"/>
  <c r="H29" i="18"/>
  <c r="G22" i="18"/>
  <c r="H22" i="18"/>
  <c r="G19" i="18"/>
  <c r="H19" i="18"/>
  <c r="G7" i="18"/>
  <c r="H7" i="18"/>
  <c r="H4" i="18"/>
  <c r="H58" i="18" s="1"/>
  <c r="H18" i="18" l="1"/>
  <c r="G2" i="18"/>
  <c r="G58" i="18"/>
  <c r="G18" i="18" s="1"/>
  <c r="H2" i="18"/>
  <c r="E44" i="18"/>
  <c r="F36" i="18" l="1"/>
  <c r="F29" i="18"/>
  <c r="F22" i="18"/>
  <c r="F19" i="18"/>
  <c r="F7" i="18"/>
  <c r="F4" i="18"/>
  <c r="F2" i="18" l="1"/>
  <c r="F58" i="18"/>
  <c r="F18" i="18" s="1"/>
  <c r="E19" i="18"/>
  <c r="E22" i="18"/>
  <c r="E29" i="18"/>
  <c r="E36" i="18"/>
  <c r="D44" i="18"/>
  <c r="E4" i="18"/>
  <c r="E7" i="18"/>
  <c r="E58" i="18" l="1"/>
  <c r="E2" i="18"/>
  <c r="E18" i="18"/>
  <c r="D19" i="18"/>
  <c r="D36" i="18"/>
  <c r="D29" i="18"/>
  <c r="D22" i="18"/>
  <c r="D7" i="18"/>
  <c r="D4" i="18"/>
  <c r="C8" i="18"/>
  <c r="C9" i="18"/>
  <c r="C10" i="18"/>
  <c r="C12" i="18"/>
  <c r="C20" i="18"/>
  <c r="C21" i="18"/>
  <c r="C23" i="18"/>
  <c r="C24" i="18"/>
  <c r="C25" i="18"/>
  <c r="C26" i="18"/>
  <c r="C27" i="18"/>
  <c r="C28" i="18"/>
  <c r="C30" i="18"/>
  <c r="C31" i="18"/>
  <c r="C32" i="18"/>
  <c r="C33" i="18"/>
  <c r="C34" i="18"/>
  <c r="C35" i="18"/>
  <c r="C37" i="18"/>
  <c r="C38" i="18"/>
  <c r="C39" i="18"/>
  <c r="C40" i="18"/>
  <c r="C41" i="18"/>
  <c r="C42" i="18"/>
  <c r="C43" i="18"/>
  <c r="D2" i="18" l="1"/>
  <c r="D58" i="18"/>
  <c r="D18" i="18" s="1"/>
  <c r="C11" i="17"/>
  <c r="C5" i="18" s="1"/>
  <c r="C18" i="17"/>
  <c r="C13" i="18" s="1"/>
  <c r="C38" i="17" l="1"/>
  <c r="C36" i="18" s="1"/>
  <c r="C31" i="17"/>
  <c r="C29" i="18" s="1"/>
  <c r="C24" i="17"/>
  <c r="C22" i="18" s="1"/>
  <c r="C12" i="17" l="1"/>
  <c r="C6" i="18" s="1"/>
  <c r="C21" i="17"/>
  <c r="C19" i="18" s="1"/>
  <c r="C46" i="17" l="1"/>
  <c r="C44" i="18" s="1"/>
  <c r="C13" i="17"/>
  <c r="C7" i="18" s="1"/>
  <c r="C10" i="17" l="1"/>
  <c r="C4" i="18" l="1"/>
  <c r="C8" i="17"/>
  <c r="C2" i="18" s="1"/>
  <c r="C47" i="17" l="1"/>
  <c r="C20" i="17" l="1"/>
  <c r="C18" i="18" s="1"/>
  <c r="C58" i="18"/>
</calcChain>
</file>

<file path=xl/sharedStrings.xml><?xml version="1.0" encoding="utf-8"?>
<sst xmlns="http://schemas.openxmlformats.org/spreadsheetml/2006/main" count="197" uniqueCount="119">
  <si>
    <t>Площа кв.м</t>
  </si>
  <si>
    <t>На 1 місяць</t>
  </si>
  <si>
    <t>За 1кв.м</t>
  </si>
  <si>
    <t>І.</t>
  </si>
  <si>
    <t>-</t>
  </si>
  <si>
    <t>Надходження від власників квартир</t>
  </si>
  <si>
    <t>Сервітут</t>
  </si>
  <si>
    <t>Нарахування на фонд оплати праці</t>
  </si>
  <si>
    <t>1.1</t>
  </si>
  <si>
    <t>2.1</t>
  </si>
  <si>
    <t>Надходження від нежитлових приміщень</t>
  </si>
  <si>
    <t>ТОВ "Корбіна"</t>
  </si>
  <si>
    <t>ТОВ "КОМ"</t>
  </si>
  <si>
    <t>ТОВ "Білінк"</t>
  </si>
  <si>
    <t>Технічне обслуговування ліфтів</t>
  </si>
  <si>
    <t>1.2</t>
  </si>
  <si>
    <t>3.1</t>
  </si>
  <si>
    <t>3.2</t>
  </si>
  <si>
    <t>3.3</t>
  </si>
  <si>
    <t>2.3</t>
  </si>
  <si>
    <t>Витрати на навчання</t>
  </si>
  <si>
    <t>Статті витрат</t>
  </si>
  <si>
    <t>Загальна площа</t>
  </si>
  <si>
    <t>Тариф на обслуговування</t>
  </si>
  <si>
    <t>Статті надходжень</t>
  </si>
  <si>
    <t>ІІ.</t>
  </si>
  <si>
    <t>Витрати на обслуговування будинка:</t>
  </si>
  <si>
    <t>Витрати з технічного обслуговування внутрішньобудинкових систем ГВП і ХВП, водовідведення, теплопостачання та зливової каналізації</t>
  </si>
  <si>
    <t>Оренда приміщень</t>
  </si>
  <si>
    <t>Загальна площа квартир будинка</t>
  </si>
  <si>
    <t>Загальна площа нежитлових приміщень будинка</t>
  </si>
  <si>
    <t>Ремонтний флнд</t>
  </si>
  <si>
    <t>Резервний фонд (10%)</t>
  </si>
  <si>
    <t>Фонд оплати праці</t>
  </si>
  <si>
    <t>Витрати на оплату праці</t>
  </si>
  <si>
    <t>3.5</t>
  </si>
  <si>
    <t>3.4</t>
  </si>
  <si>
    <t>Всього внески на управління будинком</t>
  </si>
  <si>
    <t xml:space="preserve">Надходження всього: </t>
  </si>
  <si>
    <t>Прибирання будинку та прибуд.території</t>
  </si>
  <si>
    <t>Витрати з вивезення  твердих побутових відходів</t>
  </si>
  <si>
    <t>2.4</t>
  </si>
  <si>
    <t>2.5</t>
  </si>
  <si>
    <t>2.6</t>
  </si>
  <si>
    <t>Прибирання і вивезення снігу, посипання частини прибудинкової території, призначеної для проїзду, протиожеледними сумішами (зима), озеленення (весна-літо)</t>
  </si>
  <si>
    <t>Бухгалтерські послуги</t>
  </si>
  <si>
    <t>Господарські витрати</t>
  </si>
  <si>
    <t>Витрати на електропостачання</t>
  </si>
  <si>
    <t>Витрати на водопостаання та водовідведення</t>
  </si>
  <si>
    <t>Витрати на утримання акваріуму</t>
  </si>
  <si>
    <t xml:space="preserve">Витрати на придбання миючих засобів та матеріалів </t>
  </si>
  <si>
    <t>3.6</t>
  </si>
  <si>
    <t xml:space="preserve">Витрати на придбання господарських товарів та інвентаря </t>
  </si>
  <si>
    <t>Адміністративні витрати</t>
  </si>
  <si>
    <t>4.1</t>
  </si>
  <si>
    <t>4.2</t>
  </si>
  <si>
    <t>Витрати на оплату онлайн сервісів та програм, ремонт та обслуговування  компьютерної техніки</t>
  </si>
  <si>
    <t>Канцтовари</t>
  </si>
  <si>
    <t>4.3</t>
  </si>
  <si>
    <t>Послуги банка</t>
  </si>
  <si>
    <t>4.4</t>
  </si>
  <si>
    <t>4.5</t>
  </si>
  <si>
    <t>Юридичні послуги</t>
  </si>
  <si>
    <t>5</t>
  </si>
  <si>
    <t>6</t>
  </si>
  <si>
    <t>7</t>
  </si>
  <si>
    <t xml:space="preserve">Витрати всього </t>
  </si>
  <si>
    <t>Поточний ремонт</t>
  </si>
  <si>
    <t>8</t>
  </si>
  <si>
    <t>Витрати на охорону (консьерж)</t>
  </si>
  <si>
    <t>4</t>
  </si>
  <si>
    <t>Кількість приміщень</t>
  </si>
  <si>
    <t xml:space="preserve">Компенсація витрат на охорону (консьерж)    </t>
  </si>
  <si>
    <t>2.7</t>
  </si>
  <si>
    <t>Витрати на обслуговування домофону</t>
  </si>
  <si>
    <t>На 2021 рік</t>
  </si>
  <si>
    <t>Січень</t>
  </si>
  <si>
    <t>Лютий</t>
  </si>
  <si>
    <t>Ремонтний фонд</t>
  </si>
  <si>
    <t>Цільові внески (стояки, фасади)</t>
  </si>
  <si>
    <t>7.1</t>
  </si>
  <si>
    <t>Модернізація освітлювального обладнання</t>
  </si>
  <si>
    <t>7.2</t>
  </si>
  <si>
    <t>7.3</t>
  </si>
  <si>
    <t>Система Антипотоп</t>
  </si>
  <si>
    <t>Березень</t>
  </si>
  <si>
    <t>7.4</t>
  </si>
  <si>
    <t>Пожежна безпека (вогнегасники)</t>
  </si>
  <si>
    <t>Канцтовари, поштові послуги</t>
  </si>
  <si>
    <t>Квітень</t>
  </si>
  <si>
    <t>Травень</t>
  </si>
  <si>
    <t>"Теплоенергосервіс" за рішенням суду</t>
  </si>
  <si>
    <t>Проценти за депозит</t>
  </si>
  <si>
    <t>7.5</t>
  </si>
  <si>
    <t>7.6</t>
  </si>
  <si>
    <t>Відновлення працездатності протирожежного водопостачання</t>
  </si>
  <si>
    <t>Червень</t>
  </si>
  <si>
    <t>ПрАТ "Київстар"</t>
  </si>
  <si>
    <t>Періодичній технічний огляд ліфтів, ремонт ліфта</t>
  </si>
  <si>
    <t>7.7</t>
  </si>
  <si>
    <t>Заміна трубороводу ППР</t>
  </si>
  <si>
    <t>Липень</t>
  </si>
  <si>
    <t>Серпень</t>
  </si>
  <si>
    <t>Повірки приладів (монометр)</t>
  </si>
  <si>
    <t>7.8</t>
  </si>
  <si>
    <t>Вересень</t>
  </si>
  <si>
    <t>Жовтень</t>
  </si>
  <si>
    <t>7.9</t>
  </si>
  <si>
    <t>Теплова завіса</t>
  </si>
  <si>
    <t>Листопад</t>
  </si>
  <si>
    <t>Придбання обладнання (манометр, датчик руху, кабель,металопластикі вікна, плитка)</t>
  </si>
  <si>
    <t>7.10</t>
  </si>
  <si>
    <t>Прочистка горизонтальних трубопроводів зливової каналізіції</t>
  </si>
  <si>
    <t>7.11</t>
  </si>
  <si>
    <t>Ремонтні роботи на сходових клітинах</t>
  </si>
  <si>
    <t>7.12</t>
  </si>
  <si>
    <t>Придбання будматеріалів(плитка, суміші,ін.</t>
  </si>
  <si>
    <t>7.13</t>
  </si>
  <si>
    <t>Встановлення регельного замку на вхідні двері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</si>
</sst>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ourier New"/>
      <family val="3"/>
      <charset val="204"/>
    </font>
    <font>
      <b/>
      <sz val="12"/>
      <name val="Courier New"/>
      <family val="3"/>
      <charset val="204"/>
    </font>
    <font>
      <sz val="12"/>
      <color theme="1"/>
      <name val="Courier New"/>
      <family val="3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/>
    <xf numFmtId="0" fontId="4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2" fontId="4" fillId="5" borderId="5" xfId="0" applyNumberFormat="1" applyFont="1" applyFill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2" fontId="4" fillId="4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5" fillId="3" borderId="9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5" borderId="8" xfId="0" applyNumberFormat="1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9" fontId="5" fillId="3" borderId="12" xfId="0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1" xfId="0" applyFont="1" applyBorder="1"/>
    <xf numFmtId="49" fontId="4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4" fontId="4" fillId="0" borderId="14" xfId="0" applyNumberFormat="1" applyFont="1" applyBorder="1" applyAlignment="1">
      <alignment horizontal="right" vertical="center" wrapText="1"/>
    </xf>
    <xf numFmtId="0" fontId="4" fillId="0" borderId="14" xfId="0" applyFont="1" applyBorder="1" applyAlignment="1">
      <alignment horizontal="right" vertical="center" wrapText="1"/>
    </xf>
    <xf numFmtId="0" fontId="2" fillId="6" borderId="1" xfId="0" applyFont="1" applyFill="1" applyBorder="1" applyAlignment="1">
      <alignment wrapText="1"/>
    </xf>
    <xf numFmtId="2" fontId="2" fillId="6" borderId="1" xfId="0" applyNumberFormat="1" applyFont="1" applyFill="1" applyBorder="1" applyAlignment="1">
      <alignment horizontal="center"/>
    </xf>
    <xf numFmtId="2" fontId="3" fillId="0" borderId="5" xfId="0" applyNumberFormat="1" applyFont="1" applyBorder="1" applyAlignment="1">
      <alignment horizontal="left" vertical="center" wrapText="1"/>
    </xf>
    <xf numFmtId="2" fontId="6" fillId="0" borderId="0" xfId="0" applyNumberFormat="1" applyFont="1" applyAlignment="1">
      <alignment horizontal="center" vertical="center"/>
    </xf>
    <xf numFmtId="2" fontId="6" fillId="2" borderId="0" xfId="0" applyNumberFormat="1" applyFont="1" applyFill="1" applyAlignment="1">
      <alignment horizontal="center" vertical="center"/>
    </xf>
    <xf numFmtId="2" fontId="6" fillId="2" borderId="0" xfId="0" applyNumberFormat="1" applyFont="1" applyFill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5" fillId="0" borderId="1" xfId="0" applyFont="1" applyFill="1" applyBorder="1" applyAlignment="1">
      <alignment horizontal="left" vertical="center" wrapText="1"/>
    </xf>
    <xf numFmtId="2" fontId="6" fillId="3" borderId="1" xfId="0" applyNumberFormat="1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/>
    </xf>
    <xf numFmtId="49" fontId="4" fillId="7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wrapText="1"/>
    </xf>
    <xf numFmtId="2" fontId="4" fillId="7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2" fontId="4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2" fontId="4" fillId="5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2" fontId="6" fillId="0" borderId="15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opLeftCell="A34" workbookViewId="0">
      <selection activeCell="C40" sqref="C40"/>
    </sheetView>
  </sheetViews>
  <sheetFormatPr defaultColWidth="9.109375" defaultRowHeight="14.4" x14ac:dyDescent="0.3"/>
  <cols>
    <col min="1" max="1" width="9.88671875" style="1" bestFit="1" customWidth="1"/>
    <col min="2" max="2" width="45.109375" style="2" customWidth="1"/>
    <col min="3" max="3" width="30" style="2" customWidth="1"/>
    <col min="4" max="4" width="24.109375" style="2" customWidth="1"/>
    <col min="5" max="5" width="22" style="1" customWidth="1"/>
    <col min="6" max="16384" width="9.109375" style="2"/>
  </cols>
  <sheetData>
    <row r="1" spans="1:5" ht="16.8" thickBot="1" x14ac:dyDescent="0.35">
      <c r="A1" s="3"/>
      <c r="B1" s="4"/>
      <c r="C1" s="64" t="s">
        <v>0</v>
      </c>
      <c r="D1" s="61" t="s">
        <v>71</v>
      </c>
      <c r="E1" s="3"/>
    </row>
    <row r="2" spans="1:5" ht="16.8" thickBot="1" x14ac:dyDescent="0.35">
      <c r="A2" s="3"/>
      <c r="B2" s="7" t="s">
        <v>29</v>
      </c>
      <c r="C2" s="65">
        <v>12026.4</v>
      </c>
      <c r="D2" s="61">
        <v>137</v>
      </c>
      <c r="E2" s="3"/>
    </row>
    <row r="3" spans="1:5" ht="33" thickBot="1" x14ac:dyDescent="0.35">
      <c r="A3" s="3"/>
      <c r="B3" s="7" t="s">
        <v>30</v>
      </c>
      <c r="C3" s="65">
        <v>1305.4000000000001</v>
      </c>
      <c r="D3" s="61">
        <v>6</v>
      </c>
      <c r="E3" s="3"/>
    </row>
    <row r="4" spans="1:5" ht="16.8" thickBot="1" x14ac:dyDescent="0.35">
      <c r="A4" s="3"/>
      <c r="B4" s="7" t="s">
        <v>22</v>
      </c>
      <c r="C4" s="65">
        <v>13331.8</v>
      </c>
      <c r="D4" s="61">
        <v>14</v>
      </c>
      <c r="E4" s="3"/>
    </row>
    <row r="5" spans="1:5" ht="16.8" thickBot="1" x14ac:dyDescent="0.35">
      <c r="A5" s="3"/>
      <c r="B5" s="7" t="s">
        <v>23</v>
      </c>
      <c r="C5" s="66">
        <v>8.41</v>
      </c>
      <c r="D5" s="61">
        <v>143</v>
      </c>
      <c r="E5" s="3"/>
    </row>
    <row r="6" spans="1:5" ht="16.2" thickBot="1" x14ac:dyDescent="0.35">
      <c r="A6" s="3"/>
      <c r="B6" s="6"/>
      <c r="C6" s="6"/>
      <c r="D6" s="6"/>
      <c r="E6" s="3"/>
    </row>
    <row r="7" spans="1:5" ht="16.8" thickBot="1" x14ac:dyDescent="0.35">
      <c r="A7" s="8"/>
      <c r="B7" s="5" t="s">
        <v>24</v>
      </c>
      <c r="C7" s="5" t="s">
        <v>1</v>
      </c>
      <c r="D7" s="5" t="s">
        <v>2</v>
      </c>
      <c r="E7" s="2"/>
    </row>
    <row r="8" spans="1:5" ht="16.8" thickBot="1" x14ac:dyDescent="0.35">
      <c r="A8" s="9" t="s">
        <v>3</v>
      </c>
      <c r="B8" s="10" t="s">
        <v>38</v>
      </c>
      <c r="C8" s="39">
        <f>C10+C13+C18</f>
        <v>141815.43800000002</v>
      </c>
      <c r="D8" s="11" t="s">
        <v>4</v>
      </c>
      <c r="E8" s="2"/>
    </row>
    <row r="9" spans="1:5" ht="16.2" thickBot="1" x14ac:dyDescent="0.35">
      <c r="A9" s="12"/>
      <c r="B9" s="13"/>
      <c r="C9" s="69"/>
      <c r="D9" s="14"/>
      <c r="E9" s="2"/>
    </row>
    <row r="10" spans="1:5" ht="33" thickBot="1" x14ac:dyDescent="0.35">
      <c r="A10" s="15"/>
      <c r="B10" s="16" t="s">
        <v>37</v>
      </c>
      <c r="C10" s="34">
        <f>C11+C12</f>
        <v>112120.43800000001</v>
      </c>
      <c r="D10" s="17"/>
      <c r="E10" s="2"/>
    </row>
    <row r="11" spans="1:5" s="38" customFormat="1" ht="33" thickBot="1" x14ac:dyDescent="0.35">
      <c r="A11" s="26">
        <v>1</v>
      </c>
      <c r="B11" s="27" t="s">
        <v>5</v>
      </c>
      <c r="C11" s="32">
        <f>D11*C2</f>
        <v>101142.024</v>
      </c>
      <c r="D11" s="28">
        <v>8.41</v>
      </c>
    </row>
    <row r="12" spans="1:5" s="38" customFormat="1" ht="33" thickBot="1" x14ac:dyDescent="0.35">
      <c r="A12" s="26">
        <v>2</v>
      </c>
      <c r="B12" s="27" t="s">
        <v>10</v>
      </c>
      <c r="C12" s="32">
        <f>D12*C3</f>
        <v>10978.414000000001</v>
      </c>
      <c r="D12" s="28">
        <v>8.41</v>
      </c>
    </row>
    <row r="13" spans="1:5" ht="16.8" thickBot="1" x14ac:dyDescent="0.35">
      <c r="A13" s="15">
        <v>3</v>
      </c>
      <c r="B13" s="16" t="s">
        <v>6</v>
      </c>
      <c r="C13" s="17">
        <f>C14+C15+C16+C17</f>
        <v>11200</v>
      </c>
      <c r="D13" s="17"/>
      <c r="E13" s="2"/>
    </row>
    <row r="14" spans="1:5" ht="16.8" thickBot="1" x14ac:dyDescent="0.35">
      <c r="A14" s="29" t="s">
        <v>16</v>
      </c>
      <c r="B14" s="18" t="s">
        <v>11</v>
      </c>
      <c r="C14" s="19">
        <v>500</v>
      </c>
      <c r="D14" s="14"/>
      <c r="E14" s="2"/>
    </row>
    <row r="15" spans="1:5" ht="16.8" thickBot="1" x14ac:dyDescent="0.35">
      <c r="A15" s="29" t="s">
        <v>17</v>
      </c>
      <c r="B15" s="18" t="s">
        <v>12</v>
      </c>
      <c r="C15" s="19">
        <v>200</v>
      </c>
      <c r="D15" s="14"/>
      <c r="E15" s="2"/>
    </row>
    <row r="16" spans="1:5" ht="16.8" thickBot="1" x14ac:dyDescent="0.35">
      <c r="A16" s="29" t="s">
        <v>18</v>
      </c>
      <c r="B16" s="18" t="s">
        <v>13</v>
      </c>
      <c r="C16" s="19">
        <v>500</v>
      </c>
      <c r="D16" s="14"/>
      <c r="E16" s="2"/>
    </row>
    <row r="17" spans="1:5" ht="16.2" x14ac:dyDescent="0.3">
      <c r="A17" s="30" t="s">
        <v>36</v>
      </c>
      <c r="B17" s="58" t="s">
        <v>28</v>
      </c>
      <c r="C17" s="59">
        <v>10000</v>
      </c>
      <c r="D17" s="60"/>
      <c r="E17" s="2"/>
    </row>
    <row r="18" spans="1:5" ht="16.2" x14ac:dyDescent="0.3">
      <c r="A18" s="62" t="s">
        <v>70</v>
      </c>
      <c r="B18" s="67" t="s">
        <v>72</v>
      </c>
      <c r="C18" s="63">
        <f>D2*D18</f>
        <v>18495</v>
      </c>
      <c r="D18" s="68">
        <v>135</v>
      </c>
      <c r="E18" s="2"/>
    </row>
    <row r="19" spans="1:5" ht="16.8" thickBot="1" x14ac:dyDescent="0.35">
      <c r="A19" s="12"/>
      <c r="B19" s="19" t="s">
        <v>21</v>
      </c>
      <c r="C19" s="19" t="s">
        <v>1</v>
      </c>
      <c r="D19" s="19" t="s">
        <v>2</v>
      </c>
      <c r="E19" s="2"/>
    </row>
    <row r="20" spans="1:5" ht="16.8" thickBot="1" x14ac:dyDescent="0.35">
      <c r="A20" s="9" t="s">
        <v>25</v>
      </c>
      <c r="B20" s="10" t="s">
        <v>66</v>
      </c>
      <c r="C20" s="39">
        <f>C21+C24+C31+C38+C44+C45+C46+C47</f>
        <v>141815.44380000001</v>
      </c>
      <c r="D20" s="11">
        <v>8.41</v>
      </c>
      <c r="E20" s="2"/>
    </row>
    <row r="21" spans="1:5" ht="16.8" thickBot="1" x14ac:dyDescent="0.35">
      <c r="A21" s="15">
        <v>1</v>
      </c>
      <c r="B21" s="16" t="s">
        <v>34</v>
      </c>
      <c r="C21" s="34">
        <f>C22+C23</f>
        <v>23850.2</v>
      </c>
      <c r="D21" s="17">
        <v>1.79</v>
      </c>
      <c r="E21" s="2"/>
    </row>
    <row r="22" spans="1:5" ht="16.8" thickBot="1" x14ac:dyDescent="0.35">
      <c r="A22" s="31" t="s">
        <v>8</v>
      </c>
      <c r="B22" s="27" t="s">
        <v>33</v>
      </c>
      <c r="C22" s="32">
        <v>17710</v>
      </c>
      <c r="D22" s="28">
        <v>1.329</v>
      </c>
      <c r="E22" s="2"/>
    </row>
    <row r="23" spans="1:5" ht="16.8" thickBot="1" x14ac:dyDescent="0.35">
      <c r="A23" s="29" t="s">
        <v>15</v>
      </c>
      <c r="B23" s="18" t="s">
        <v>7</v>
      </c>
      <c r="C23" s="33">
        <v>6140.2</v>
      </c>
      <c r="D23" s="19">
        <v>0.46</v>
      </c>
      <c r="E23" s="2"/>
    </row>
    <row r="24" spans="1:5" ht="33" customHeight="1" thickBot="1" x14ac:dyDescent="0.35">
      <c r="A24" s="15">
        <v>2</v>
      </c>
      <c r="B24" s="16" t="s">
        <v>26</v>
      </c>
      <c r="C24" s="34">
        <f>SUM(C25:C30)</f>
        <v>45200</v>
      </c>
      <c r="D24" s="17">
        <v>3.39</v>
      </c>
      <c r="E24" s="2"/>
    </row>
    <row r="25" spans="1:5" ht="46.5" customHeight="1" thickBot="1" x14ac:dyDescent="0.35">
      <c r="A25" s="29" t="s">
        <v>9</v>
      </c>
      <c r="B25" s="18" t="s">
        <v>39</v>
      </c>
      <c r="C25" s="33">
        <v>17050</v>
      </c>
      <c r="D25" s="19">
        <v>1.28</v>
      </c>
      <c r="E25" s="2"/>
    </row>
    <row r="26" spans="1:5" ht="55.5" customHeight="1" thickBot="1" x14ac:dyDescent="0.35">
      <c r="A26" s="29" t="s">
        <v>19</v>
      </c>
      <c r="B26" s="18" t="s">
        <v>40</v>
      </c>
      <c r="C26" s="33">
        <v>7250</v>
      </c>
      <c r="D26" s="19">
        <v>0.54400000000000004</v>
      </c>
      <c r="E26" s="2"/>
    </row>
    <row r="27" spans="1:5" ht="16.8" thickBot="1" x14ac:dyDescent="0.35">
      <c r="A27" s="29" t="s">
        <v>41</v>
      </c>
      <c r="B27" s="18" t="s">
        <v>14</v>
      </c>
      <c r="C27" s="33">
        <v>4500</v>
      </c>
      <c r="D27" s="19">
        <v>0.33800000000000002</v>
      </c>
      <c r="E27" s="2"/>
    </row>
    <row r="28" spans="1:5" ht="107.25" customHeight="1" x14ac:dyDescent="0.3">
      <c r="A28" s="41" t="s">
        <v>42</v>
      </c>
      <c r="B28" s="21" t="s">
        <v>27</v>
      </c>
      <c r="C28" s="35">
        <v>10000</v>
      </c>
      <c r="D28" s="20">
        <v>0.751</v>
      </c>
      <c r="E28" s="2"/>
    </row>
    <row r="29" spans="1:5" ht="43.5" customHeight="1" x14ac:dyDescent="0.3">
      <c r="A29" s="44" t="s">
        <v>43</v>
      </c>
      <c r="B29" s="45" t="s">
        <v>74</v>
      </c>
      <c r="C29" s="46">
        <v>700</v>
      </c>
      <c r="D29" s="47">
        <v>5.1999999999999998E-2</v>
      </c>
      <c r="E29" s="2"/>
    </row>
    <row r="30" spans="1:5" ht="42" customHeight="1" x14ac:dyDescent="0.3">
      <c r="A30" s="44" t="s">
        <v>73</v>
      </c>
      <c r="B30" s="45" t="s">
        <v>45</v>
      </c>
      <c r="C30" s="46">
        <v>5700</v>
      </c>
      <c r="D30" s="47">
        <v>0.42799999999999999</v>
      </c>
      <c r="E30" s="2"/>
    </row>
    <row r="31" spans="1:5" ht="33" customHeight="1" x14ac:dyDescent="0.3">
      <c r="A31" s="22">
        <v>3</v>
      </c>
      <c r="B31" s="23" t="s">
        <v>46</v>
      </c>
      <c r="C31" s="48">
        <f>SUM(C32:C37)</f>
        <v>13780</v>
      </c>
      <c r="D31" s="49">
        <v>1.03</v>
      </c>
      <c r="E31" s="2"/>
    </row>
    <row r="32" spans="1:5" s="57" customFormat="1" ht="33" customHeight="1" x14ac:dyDescent="0.3">
      <c r="A32" s="53" t="s">
        <v>16</v>
      </c>
      <c r="B32" s="51" t="s">
        <v>47</v>
      </c>
      <c r="C32" s="52">
        <v>8500</v>
      </c>
      <c r="D32" s="50">
        <v>0.63500000000000001</v>
      </c>
    </row>
    <row r="33" spans="1:5" s="57" customFormat="1" ht="33" customHeight="1" x14ac:dyDescent="0.3">
      <c r="A33" s="53" t="s">
        <v>17</v>
      </c>
      <c r="B33" s="51" t="s">
        <v>48</v>
      </c>
      <c r="C33" s="52">
        <v>1980</v>
      </c>
      <c r="D33" s="50">
        <v>0.14799999999999999</v>
      </c>
    </row>
    <row r="34" spans="1:5" ht="97.2" x14ac:dyDescent="0.3">
      <c r="A34" s="44" t="s">
        <v>18</v>
      </c>
      <c r="B34" s="45" t="s">
        <v>44</v>
      </c>
      <c r="C34" s="46">
        <v>950</v>
      </c>
      <c r="D34" s="47">
        <v>7.0999999999999994E-2</v>
      </c>
      <c r="E34" s="2"/>
    </row>
    <row r="35" spans="1:5" ht="16.8" thickBot="1" x14ac:dyDescent="0.35">
      <c r="A35" s="29" t="s">
        <v>36</v>
      </c>
      <c r="B35" s="18" t="s">
        <v>49</v>
      </c>
      <c r="C35" s="33">
        <v>750</v>
      </c>
      <c r="D35" s="19">
        <v>5.6000000000000001E-2</v>
      </c>
      <c r="E35" s="2"/>
    </row>
    <row r="36" spans="1:5" ht="33" thickBot="1" x14ac:dyDescent="0.35">
      <c r="A36" s="29" t="s">
        <v>35</v>
      </c>
      <c r="B36" s="18" t="s">
        <v>50</v>
      </c>
      <c r="C36" s="33">
        <v>400</v>
      </c>
      <c r="D36" s="19">
        <v>0.03</v>
      </c>
      <c r="E36" s="2"/>
    </row>
    <row r="37" spans="1:5" ht="49.2" thickBot="1" x14ac:dyDescent="0.35">
      <c r="A37" s="31" t="s">
        <v>51</v>
      </c>
      <c r="B37" s="27" t="s">
        <v>52</v>
      </c>
      <c r="C37" s="32">
        <v>1200</v>
      </c>
      <c r="D37" s="28">
        <v>0.09</v>
      </c>
      <c r="E37" s="2"/>
    </row>
    <row r="38" spans="1:5" ht="33" customHeight="1" x14ac:dyDescent="0.3">
      <c r="A38" s="22">
        <v>4</v>
      </c>
      <c r="B38" s="23" t="s">
        <v>53</v>
      </c>
      <c r="C38" s="48">
        <f>SUM(C39:C43)</f>
        <v>1780</v>
      </c>
      <c r="D38" s="49">
        <v>0.13</v>
      </c>
      <c r="E38" s="2"/>
    </row>
    <row r="39" spans="1:5" ht="74.25" customHeight="1" x14ac:dyDescent="0.3">
      <c r="A39" s="53" t="s">
        <v>54</v>
      </c>
      <c r="B39" s="51" t="s">
        <v>56</v>
      </c>
      <c r="C39" s="52">
        <v>880</v>
      </c>
      <c r="D39" s="50">
        <v>6.4000000000000001E-2</v>
      </c>
      <c r="E39" s="2"/>
    </row>
    <row r="40" spans="1:5" ht="33" customHeight="1" x14ac:dyDescent="0.3">
      <c r="A40" s="53" t="s">
        <v>55</v>
      </c>
      <c r="B40" s="51" t="s">
        <v>57</v>
      </c>
      <c r="C40" s="52">
        <v>200</v>
      </c>
      <c r="D40" s="50">
        <v>1.4999999999999999E-2</v>
      </c>
      <c r="E40" s="2"/>
    </row>
    <row r="41" spans="1:5" ht="33" customHeight="1" x14ac:dyDescent="0.3">
      <c r="A41" s="53" t="s">
        <v>58</v>
      </c>
      <c r="B41" s="51" t="s">
        <v>59</v>
      </c>
      <c r="C41" s="52">
        <v>320</v>
      </c>
      <c r="D41" s="50">
        <v>2.3E-2</v>
      </c>
      <c r="E41" s="2"/>
    </row>
    <row r="42" spans="1:5" ht="16.2" x14ac:dyDescent="0.3">
      <c r="A42" s="40" t="s">
        <v>60</v>
      </c>
      <c r="B42" s="21" t="s">
        <v>20</v>
      </c>
      <c r="C42" s="54">
        <v>80</v>
      </c>
      <c r="D42" s="55">
        <v>6.0000000000000001E-3</v>
      </c>
      <c r="E42" s="2"/>
    </row>
    <row r="43" spans="1:5" ht="30" customHeight="1" x14ac:dyDescent="0.3">
      <c r="A43" s="44" t="s">
        <v>61</v>
      </c>
      <c r="B43" s="45" t="s">
        <v>62</v>
      </c>
      <c r="C43" s="46">
        <v>300</v>
      </c>
      <c r="D43" s="47">
        <v>2.3E-2</v>
      </c>
      <c r="E43" s="2"/>
    </row>
    <row r="44" spans="1:5" ht="30" customHeight="1" x14ac:dyDescent="0.3">
      <c r="A44" s="43" t="s">
        <v>63</v>
      </c>
      <c r="B44" s="45" t="s">
        <v>67</v>
      </c>
      <c r="C44" s="46">
        <v>5026</v>
      </c>
      <c r="D44" s="47">
        <v>0.38</v>
      </c>
      <c r="E44" s="2"/>
    </row>
    <row r="45" spans="1:5" ht="30" customHeight="1" x14ac:dyDescent="0.3">
      <c r="A45" s="43" t="s">
        <v>64</v>
      </c>
      <c r="B45" s="45" t="s">
        <v>69</v>
      </c>
      <c r="C45" s="46">
        <v>18000</v>
      </c>
      <c r="D45" s="46">
        <v>135</v>
      </c>
      <c r="E45" s="2"/>
    </row>
    <row r="46" spans="1:5" ht="28.5" customHeight="1" thickBot="1" x14ac:dyDescent="0.35">
      <c r="A46" s="56" t="s">
        <v>65</v>
      </c>
      <c r="B46" s="24" t="s">
        <v>31</v>
      </c>
      <c r="C46" s="36">
        <f>C4*D46</f>
        <v>19997.699999999997</v>
      </c>
      <c r="D46" s="37">
        <v>1.5</v>
      </c>
      <c r="E46" s="2"/>
    </row>
    <row r="47" spans="1:5" ht="28.5" customHeight="1" thickBot="1" x14ac:dyDescent="0.35">
      <c r="A47" s="42" t="s">
        <v>68</v>
      </c>
      <c r="B47" s="25" t="s">
        <v>32</v>
      </c>
      <c r="C47" s="37">
        <f>C8*10/100</f>
        <v>14181.543800000003</v>
      </c>
      <c r="D47" s="37">
        <v>0.19</v>
      </c>
      <c r="E47" s="2"/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8"/>
  <sheetViews>
    <sheetView tabSelected="1" topLeftCell="A16" zoomScale="85" zoomScaleNormal="85" workbookViewId="0">
      <selection activeCell="L13" sqref="L13"/>
    </sheetView>
  </sheetViews>
  <sheetFormatPr defaultRowHeight="15.6" x14ac:dyDescent="0.3"/>
  <cols>
    <col min="2" max="2" width="30.5546875" customWidth="1"/>
    <col min="3" max="3" width="18.6640625" customWidth="1"/>
    <col min="4" max="4" width="18.33203125" style="70" customWidth="1"/>
    <col min="5" max="5" width="15" style="70" customWidth="1"/>
    <col min="6" max="6" width="15.44140625" style="70" customWidth="1"/>
    <col min="7" max="7" width="16.109375" style="70" customWidth="1"/>
    <col min="8" max="8" width="17.6640625" style="70" customWidth="1"/>
    <col min="9" max="9" width="19.33203125" style="70" customWidth="1"/>
    <col min="10" max="10" width="14.33203125" style="70" customWidth="1"/>
    <col min="11" max="11" width="15" style="70" customWidth="1"/>
    <col min="12" max="12" width="13" style="70" customWidth="1"/>
    <col min="13" max="13" width="15" style="70" customWidth="1"/>
    <col min="14" max="14" width="13.109375" style="70" bestFit="1" customWidth="1"/>
    <col min="15" max="15" width="10.33203125" style="70" bestFit="1" customWidth="1"/>
    <col min="16" max="16" width="9.109375" style="70"/>
  </cols>
  <sheetData>
    <row r="1" spans="1:16" s="2" customFormat="1" ht="16.2" x14ac:dyDescent="0.3">
      <c r="A1" s="88"/>
      <c r="B1" s="47" t="s">
        <v>24</v>
      </c>
      <c r="C1" s="47" t="s">
        <v>75</v>
      </c>
      <c r="D1" s="74" t="s">
        <v>76</v>
      </c>
      <c r="E1" s="74" t="s">
        <v>77</v>
      </c>
      <c r="F1" s="74" t="s">
        <v>85</v>
      </c>
      <c r="G1" s="74" t="s">
        <v>89</v>
      </c>
      <c r="H1" s="74" t="s">
        <v>90</v>
      </c>
      <c r="I1" s="74" t="s">
        <v>96</v>
      </c>
      <c r="J1" s="74" t="s">
        <v>101</v>
      </c>
      <c r="K1" s="74" t="s">
        <v>102</v>
      </c>
      <c r="L1" s="74" t="s">
        <v>105</v>
      </c>
      <c r="M1" s="74" t="s">
        <v>106</v>
      </c>
      <c r="N1" s="73" t="s">
        <v>109</v>
      </c>
      <c r="O1" s="73"/>
      <c r="P1" s="73"/>
    </row>
    <row r="2" spans="1:16" s="79" customFormat="1" ht="16.2" x14ac:dyDescent="0.3">
      <c r="A2" s="89" t="s">
        <v>3</v>
      </c>
      <c r="B2" s="90" t="s">
        <v>38</v>
      </c>
      <c r="C2" s="91">
        <f>'8,41'!C8*12</f>
        <v>1701785.2560000003</v>
      </c>
      <c r="D2" s="75">
        <f>D4+D7+D13+D14+D15+D16</f>
        <v>157164.25</v>
      </c>
      <c r="E2" s="75">
        <f>E4+E7+E13+E14+E15+E16</f>
        <v>160429.64000000001</v>
      </c>
      <c r="F2" s="75">
        <f>F4+F7+F13+F14+F15+F16</f>
        <v>138351.03999999998</v>
      </c>
      <c r="G2" s="75">
        <f t="shared" ref="G2:N2" si="0">G4+G7+G13+G14+G15+G16</f>
        <v>185702.95</v>
      </c>
      <c r="H2" s="75">
        <f t="shared" si="0"/>
        <v>142392.01999999999</v>
      </c>
      <c r="I2" s="75">
        <f t="shared" si="0"/>
        <v>149105.53999999998</v>
      </c>
      <c r="J2" s="75">
        <f t="shared" si="0"/>
        <v>159336.93999999997</v>
      </c>
      <c r="K2" s="75">
        <f t="shared" si="0"/>
        <v>130817.23000000001</v>
      </c>
      <c r="L2" s="75">
        <f t="shared" si="0"/>
        <v>129359.3</v>
      </c>
      <c r="M2" s="75">
        <f t="shared" si="0"/>
        <v>154839.56999999998</v>
      </c>
      <c r="N2" s="75">
        <f t="shared" si="0"/>
        <v>141406.15</v>
      </c>
      <c r="O2" s="78"/>
      <c r="P2" s="78"/>
    </row>
    <row r="3" spans="1:16" s="2" customFormat="1" x14ac:dyDescent="0.3">
      <c r="A3" s="88"/>
      <c r="B3" s="92"/>
      <c r="C3" s="93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0"/>
      <c r="P3" s="70"/>
    </row>
    <row r="4" spans="1:16" s="2" customFormat="1" ht="32.4" x14ac:dyDescent="0.3">
      <c r="A4" s="94"/>
      <c r="B4" s="95" t="s">
        <v>37</v>
      </c>
      <c r="C4" s="96">
        <f>'8,41'!C10*12</f>
        <v>1345445.2560000001</v>
      </c>
      <c r="D4" s="81">
        <f>D6+D5</f>
        <v>124463.98999999999</v>
      </c>
      <c r="E4" s="81">
        <f>E6+E5</f>
        <v>118596.45</v>
      </c>
      <c r="F4" s="81">
        <f>F6+F5</f>
        <v>107716</v>
      </c>
      <c r="G4" s="81">
        <f>G6+G5</f>
        <v>114265.7</v>
      </c>
      <c r="H4" s="81">
        <f t="shared" ref="H4:N4" si="1">H6+H5</f>
        <v>112978.74</v>
      </c>
      <c r="I4" s="81">
        <f t="shared" si="1"/>
        <v>114049.28</v>
      </c>
      <c r="J4" s="81">
        <f t="shared" si="1"/>
        <v>126943.87999999999</v>
      </c>
      <c r="K4" s="81">
        <f t="shared" si="1"/>
        <v>102282.94</v>
      </c>
      <c r="L4" s="81">
        <f t="shared" si="1"/>
        <v>99847.290000000008</v>
      </c>
      <c r="M4" s="81">
        <f t="shared" si="1"/>
        <v>123139.75</v>
      </c>
      <c r="N4" s="81">
        <f t="shared" si="1"/>
        <v>110521.52</v>
      </c>
      <c r="O4" s="70"/>
      <c r="P4" s="70"/>
    </row>
    <row r="5" spans="1:16" s="38" customFormat="1" ht="32.4" x14ac:dyDescent="0.3">
      <c r="A5" s="50">
        <v>1</v>
      </c>
      <c r="B5" s="51" t="s">
        <v>5</v>
      </c>
      <c r="C5" s="96">
        <f>'8,41'!C11*12</f>
        <v>1213704.2880000002</v>
      </c>
      <c r="D5" s="77">
        <v>106713.01</v>
      </c>
      <c r="E5" s="77">
        <v>109701.45</v>
      </c>
      <c r="F5" s="77">
        <v>102857.54</v>
      </c>
      <c r="G5" s="77">
        <v>105843.84</v>
      </c>
      <c r="H5" s="77">
        <v>102482.13</v>
      </c>
      <c r="I5" s="77">
        <v>100181.12</v>
      </c>
      <c r="J5" s="77">
        <v>107657.43</v>
      </c>
      <c r="K5" s="77">
        <v>93369.94</v>
      </c>
      <c r="L5" s="77">
        <v>90353.32</v>
      </c>
      <c r="M5" s="77">
        <v>107145.78</v>
      </c>
      <c r="N5" s="77">
        <v>101518.69</v>
      </c>
      <c r="O5" s="71"/>
      <c r="P5" s="71"/>
    </row>
    <row r="6" spans="1:16" s="38" customFormat="1" ht="32.4" x14ac:dyDescent="0.3">
      <c r="A6" s="50">
        <v>2</v>
      </c>
      <c r="B6" s="51" t="s">
        <v>10</v>
      </c>
      <c r="C6" s="96">
        <f>'8,41'!C12*12</f>
        <v>131740.96799999999</v>
      </c>
      <c r="D6" s="77">
        <v>17750.98</v>
      </c>
      <c r="E6" s="77">
        <v>8895</v>
      </c>
      <c r="F6" s="77">
        <v>4858.46</v>
      </c>
      <c r="G6" s="77">
        <v>8421.86</v>
      </c>
      <c r="H6" s="77">
        <v>10496.61</v>
      </c>
      <c r="I6" s="77">
        <v>13868.16</v>
      </c>
      <c r="J6" s="77">
        <v>19286.45</v>
      </c>
      <c r="K6" s="77">
        <v>8913</v>
      </c>
      <c r="L6" s="77">
        <v>9493.9699999999993</v>
      </c>
      <c r="M6" s="77">
        <v>15993.97</v>
      </c>
      <c r="N6" s="77">
        <v>9002.83</v>
      </c>
      <c r="O6" s="71"/>
      <c r="P6" s="71"/>
    </row>
    <row r="7" spans="1:16" s="2" customFormat="1" ht="16.2" x14ac:dyDescent="0.3">
      <c r="A7" s="94">
        <v>3</v>
      </c>
      <c r="B7" s="95" t="s">
        <v>6</v>
      </c>
      <c r="C7" s="96">
        <f>'8,41'!C13*12</f>
        <v>134400</v>
      </c>
      <c r="D7" s="81">
        <f>SUM(D8:D12)</f>
        <v>13559.68</v>
      </c>
      <c r="E7" s="81">
        <f>SUM(E8:E12)</f>
        <v>19969.919999999998</v>
      </c>
      <c r="F7" s="81">
        <f>SUM(F8:F12)</f>
        <v>11665.76</v>
      </c>
      <c r="G7" s="81">
        <f t="shared" ref="G7:N7" si="2">SUM(G8:G12)</f>
        <v>12931.36</v>
      </c>
      <c r="H7" s="81">
        <f t="shared" si="2"/>
        <v>12501.28</v>
      </c>
      <c r="I7" s="81">
        <f t="shared" si="2"/>
        <v>11192.08</v>
      </c>
      <c r="J7" s="81">
        <f t="shared" si="2"/>
        <v>13198.16</v>
      </c>
      <c r="K7" s="81">
        <f t="shared" si="2"/>
        <v>10056.08</v>
      </c>
      <c r="L7" s="81">
        <f t="shared" si="2"/>
        <v>14071.2</v>
      </c>
      <c r="M7" s="81">
        <f t="shared" si="2"/>
        <v>12306.08</v>
      </c>
      <c r="N7" s="81">
        <f t="shared" si="2"/>
        <v>12824.16</v>
      </c>
      <c r="O7" s="70"/>
      <c r="P7" s="70"/>
    </row>
    <row r="8" spans="1:16" s="2" customFormat="1" ht="16.2" x14ac:dyDescent="0.3">
      <c r="A8" s="44" t="s">
        <v>16</v>
      </c>
      <c r="B8" s="45" t="s">
        <v>11</v>
      </c>
      <c r="C8" s="96">
        <f>'8,41'!C14*12</f>
        <v>6000</v>
      </c>
      <c r="D8" s="76">
        <v>1500</v>
      </c>
      <c r="E8" s="76"/>
      <c r="F8" s="76"/>
      <c r="G8" s="76">
        <v>1500</v>
      </c>
      <c r="H8" s="76"/>
      <c r="I8" s="76"/>
      <c r="J8" s="76">
        <v>1500</v>
      </c>
      <c r="K8" s="76"/>
      <c r="L8" s="76"/>
      <c r="M8" s="76"/>
      <c r="N8" s="76"/>
      <c r="O8" s="70"/>
      <c r="P8" s="70"/>
    </row>
    <row r="9" spans="1:16" s="2" customFormat="1" ht="16.2" x14ac:dyDescent="0.3">
      <c r="A9" s="44" t="s">
        <v>17</v>
      </c>
      <c r="B9" s="45" t="s">
        <v>12</v>
      </c>
      <c r="C9" s="96">
        <f>'8,41'!C15*12</f>
        <v>2400</v>
      </c>
      <c r="D9" s="76"/>
      <c r="E9" s="76">
        <v>800</v>
      </c>
      <c r="F9" s="76"/>
      <c r="G9" s="76"/>
      <c r="H9" s="76"/>
      <c r="I9" s="76"/>
      <c r="J9" s="76"/>
      <c r="K9" s="76"/>
      <c r="L9" s="76"/>
      <c r="M9" s="76"/>
      <c r="N9" s="76"/>
      <c r="O9" s="70"/>
      <c r="P9" s="70"/>
    </row>
    <row r="10" spans="1:16" s="2" customFormat="1" ht="16.2" x14ac:dyDescent="0.3">
      <c r="A10" s="44" t="s">
        <v>18</v>
      </c>
      <c r="B10" s="45" t="s">
        <v>13</v>
      </c>
      <c r="C10" s="96">
        <f>'8,41'!C16*12</f>
        <v>6000</v>
      </c>
      <c r="D10" s="76"/>
      <c r="E10" s="76">
        <v>7500</v>
      </c>
      <c r="F10" s="76">
        <v>100</v>
      </c>
      <c r="G10" s="76"/>
      <c r="H10" s="76">
        <v>1500</v>
      </c>
      <c r="I10" s="76">
        <v>300</v>
      </c>
      <c r="J10" s="76">
        <v>1800</v>
      </c>
      <c r="K10" s="76"/>
      <c r="L10" s="76"/>
      <c r="M10" s="76"/>
      <c r="N10" s="76">
        <v>1800</v>
      </c>
      <c r="O10" s="70"/>
      <c r="P10" s="70"/>
    </row>
    <row r="11" spans="1:16" s="2" customFormat="1" ht="16.2" x14ac:dyDescent="0.3">
      <c r="A11" s="44" t="s">
        <v>36</v>
      </c>
      <c r="B11" s="45" t="s">
        <v>97</v>
      </c>
      <c r="C11" s="96"/>
      <c r="D11" s="76"/>
      <c r="E11" s="76"/>
      <c r="F11" s="76"/>
      <c r="G11" s="76"/>
      <c r="H11" s="76"/>
      <c r="I11" s="76">
        <v>1000</v>
      </c>
      <c r="J11" s="76">
        <v>500</v>
      </c>
      <c r="K11" s="76">
        <v>500</v>
      </c>
      <c r="L11" s="76">
        <v>500</v>
      </c>
      <c r="M11" s="76">
        <v>500</v>
      </c>
      <c r="N11" s="76">
        <v>500</v>
      </c>
      <c r="O11" s="70"/>
      <c r="P11" s="70"/>
    </row>
    <row r="12" spans="1:16" s="2" customFormat="1" ht="16.2" x14ac:dyDescent="0.3">
      <c r="A12" s="97" t="s">
        <v>36</v>
      </c>
      <c r="B12" s="61" t="s">
        <v>28</v>
      </c>
      <c r="C12" s="96">
        <f>'8,41'!C17*12</f>
        <v>120000</v>
      </c>
      <c r="D12" s="76">
        <v>12059.68</v>
      </c>
      <c r="E12" s="76">
        <v>11669.92</v>
      </c>
      <c r="F12" s="76">
        <v>11565.76</v>
      </c>
      <c r="G12" s="76">
        <v>11431.36</v>
      </c>
      <c r="H12" s="76">
        <v>11001.28</v>
      </c>
      <c r="I12" s="101">
        <v>9892.08</v>
      </c>
      <c r="J12" s="76">
        <v>9398.16</v>
      </c>
      <c r="K12" s="76">
        <v>9556.08</v>
      </c>
      <c r="L12" s="76">
        <v>13571.2</v>
      </c>
      <c r="M12" s="76">
        <v>11806.08</v>
      </c>
      <c r="N12" s="76">
        <v>10524.16</v>
      </c>
      <c r="O12" s="70"/>
      <c r="P12" s="70"/>
    </row>
    <row r="13" spans="1:16" s="2" customFormat="1" ht="31.2" x14ac:dyDescent="0.3">
      <c r="A13" s="83" t="s">
        <v>70</v>
      </c>
      <c r="B13" s="84" t="s">
        <v>72</v>
      </c>
      <c r="C13" s="85">
        <f>'8,41'!C18*12</f>
        <v>221940</v>
      </c>
      <c r="D13" s="82">
        <v>18413.53</v>
      </c>
      <c r="E13" s="82">
        <v>19671.79</v>
      </c>
      <c r="F13" s="82">
        <v>17772.91</v>
      </c>
      <c r="G13" s="82">
        <v>18454.330000000002</v>
      </c>
      <c r="H13" s="82">
        <v>16858.41</v>
      </c>
      <c r="I13" s="82">
        <v>20840.75</v>
      </c>
      <c r="J13" s="82">
        <v>18088.93</v>
      </c>
      <c r="K13" s="82">
        <v>18103.86</v>
      </c>
      <c r="L13" s="81">
        <v>15395.29</v>
      </c>
      <c r="M13" s="81">
        <v>19342.900000000001</v>
      </c>
      <c r="N13" s="82">
        <v>18004.98</v>
      </c>
      <c r="O13" s="70"/>
      <c r="P13" s="70"/>
    </row>
    <row r="14" spans="1:16" s="2" customFormat="1" ht="31.2" x14ac:dyDescent="0.3">
      <c r="A14" s="83" t="s">
        <v>63</v>
      </c>
      <c r="B14" s="84" t="s">
        <v>79</v>
      </c>
      <c r="C14" s="85"/>
      <c r="D14" s="82">
        <v>686.7</v>
      </c>
      <c r="E14" s="82">
        <v>2150.98</v>
      </c>
      <c r="F14" s="82">
        <v>1146.02</v>
      </c>
      <c r="G14" s="82">
        <v>3545.76</v>
      </c>
      <c r="H14" s="82"/>
      <c r="I14" s="82">
        <v>2975.09</v>
      </c>
      <c r="J14" s="82">
        <v>1061.8</v>
      </c>
      <c r="K14" s="82">
        <v>326.72000000000003</v>
      </c>
      <c r="L14" s="81"/>
      <c r="M14" s="81"/>
      <c r="N14" s="82"/>
      <c r="O14" s="70"/>
      <c r="P14" s="70"/>
    </row>
    <row r="15" spans="1:16" s="2" customFormat="1" ht="31.2" x14ac:dyDescent="0.3">
      <c r="A15" s="83" t="s">
        <v>64</v>
      </c>
      <c r="B15" s="84" t="s">
        <v>91</v>
      </c>
      <c r="C15" s="85"/>
      <c r="D15" s="82"/>
      <c r="E15" s="82"/>
      <c r="F15" s="82"/>
      <c r="G15" s="82">
        <v>36453.75</v>
      </c>
      <c r="H15" s="82"/>
      <c r="I15" s="82"/>
      <c r="J15" s="82"/>
      <c r="K15" s="82"/>
      <c r="L15" s="81"/>
      <c r="M15" s="81"/>
      <c r="N15" s="82"/>
      <c r="O15" s="70"/>
      <c r="P15" s="70"/>
    </row>
    <row r="16" spans="1:16" s="2" customFormat="1" ht="16.2" x14ac:dyDescent="0.3">
      <c r="A16" s="83" t="s">
        <v>65</v>
      </c>
      <c r="B16" s="84" t="s">
        <v>92</v>
      </c>
      <c r="C16" s="85"/>
      <c r="D16" s="82">
        <v>40.35</v>
      </c>
      <c r="E16" s="82">
        <v>40.5</v>
      </c>
      <c r="F16" s="82">
        <v>50.35</v>
      </c>
      <c r="G16" s="82">
        <v>52.05</v>
      </c>
      <c r="H16" s="82">
        <v>53.59</v>
      </c>
      <c r="I16" s="82">
        <v>48.34</v>
      </c>
      <c r="J16" s="82">
        <v>44.17</v>
      </c>
      <c r="K16" s="82">
        <v>47.63</v>
      </c>
      <c r="L16" s="81">
        <v>45.52</v>
      </c>
      <c r="M16" s="81">
        <v>50.84</v>
      </c>
      <c r="N16" s="82">
        <v>55.49</v>
      </c>
      <c r="O16" s="70"/>
      <c r="P16" s="70"/>
    </row>
    <row r="17" spans="1:16" s="2" customFormat="1" ht="16.2" x14ac:dyDescent="0.3">
      <c r="A17" s="86"/>
      <c r="B17" s="87" t="s">
        <v>21</v>
      </c>
      <c r="C17" s="85"/>
      <c r="D17" s="82"/>
      <c r="E17" s="82"/>
      <c r="F17" s="82"/>
      <c r="G17" s="82"/>
      <c r="H17" s="82"/>
      <c r="I17" s="82"/>
      <c r="J17" s="82"/>
      <c r="K17" s="82"/>
      <c r="L17" s="81"/>
      <c r="M17" s="81"/>
      <c r="N17" s="82"/>
      <c r="O17" s="70"/>
      <c r="P17" s="70"/>
    </row>
    <row r="18" spans="1:16" s="79" customFormat="1" ht="16.2" x14ac:dyDescent="0.3">
      <c r="A18" s="89" t="s">
        <v>25</v>
      </c>
      <c r="B18" s="90" t="s">
        <v>66</v>
      </c>
      <c r="C18" s="91">
        <f>'8,41'!C20*12</f>
        <v>1701785.3256000001</v>
      </c>
      <c r="D18" s="75">
        <f>D19+D22+D29+D36+D44+D58</f>
        <v>128228.269</v>
      </c>
      <c r="E18" s="75">
        <f>E19+E22+E29+E36+E44+E58</f>
        <v>117745.22500000001</v>
      </c>
      <c r="F18" s="75">
        <f>F19+F22+F29+F36+F44+F58</f>
        <v>118753.98</v>
      </c>
      <c r="G18" s="75">
        <f>G19+G22+G29+G36+G44+G58</f>
        <v>191153.39</v>
      </c>
      <c r="H18" s="75">
        <f t="shared" ref="H18:N18" si="3">H19+H22+H29+H36+H44+H58</f>
        <v>164200.234</v>
      </c>
      <c r="I18" s="75">
        <f t="shared" si="3"/>
        <v>201237.10800000001</v>
      </c>
      <c r="J18" s="75">
        <f t="shared" si="3"/>
        <v>111484.36799999999</v>
      </c>
      <c r="K18" s="75">
        <f t="shared" si="3"/>
        <v>116233.55399999999</v>
      </c>
      <c r="L18" s="75">
        <f t="shared" si="3"/>
        <v>112830.459</v>
      </c>
      <c r="M18" s="75">
        <f t="shared" si="3"/>
        <v>114099.675</v>
      </c>
      <c r="N18" s="75">
        <f t="shared" si="3"/>
        <v>206680.31200000001</v>
      </c>
      <c r="O18" s="78"/>
      <c r="P18" s="78"/>
    </row>
    <row r="19" spans="1:16" s="2" customFormat="1" ht="32.4" x14ac:dyDescent="0.3">
      <c r="A19" s="94">
        <v>1</v>
      </c>
      <c r="B19" s="95" t="s">
        <v>34</v>
      </c>
      <c r="C19" s="96">
        <f>'8,41'!C21*12</f>
        <v>286202.40000000002</v>
      </c>
      <c r="D19" s="81">
        <f>D21+D20</f>
        <v>9940</v>
      </c>
      <c r="E19" s="81">
        <f>E21+E20</f>
        <v>23600</v>
      </c>
      <c r="F19" s="81">
        <f>F21+F20</f>
        <v>19576.099999999999</v>
      </c>
      <c r="G19" s="81">
        <f t="shared" ref="G19:N19" si="4">G21+G20</f>
        <v>38488.550000000003</v>
      </c>
      <c r="H19" s="81">
        <f t="shared" si="4"/>
        <v>12125.1</v>
      </c>
      <c r="I19" s="81">
        <f t="shared" si="4"/>
        <v>22008.7</v>
      </c>
      <c r="J19" s="81">
        <f t="shared" si="4"/>
        <v>24195.5</v>
      </c>
      <c r="K19" s="81">
        <f t="shared" si="4"/>
        <v>24675.7</v>
      </c>
      <c r="L19" s="81">
        <f t="shared" si="4"/>
        <v>23608.7</v>
      </c>
      <c r="M19" s="81">
        <f t="shared" si="4"/>
        <v>25550.7</v>
      </c>
      <c r="N19" s="81">
        <f t="shared" si="4"/>
        <v>23950.7</v>
      </c>
      <c r="O19" s="70"/>
      <c r="P19" s="70"/>
    </row>
    <row r="20" spans="1:16" s="2" customFormat="1" ht="16.2" x14ac:dyDescent="0.3">
      <c r="A20" s="53" t="s">
        <v>8</v>
      </c>
      <c r="B20" s="51" t="s">
        <v>33</v>
      </c>
      <c r="C20" s="96">
        <f>'8,41'!C22*12</f>
        <v>212520</v>
      </c>
      <c r="D20" s="76">
        <v>8000</v>
      </c>
      <c r="E20" s="76">
        <v>17710</v>
      </c>
      <c r="F20" s="76">
        <v>15758</v>
      </c>
      <c r="G20" s="76">
        <v>28175</v>
      </c>
      <c r="H20" s="76">
        <v>8000</v>
      </c>
      <c r="I20" s="76">
        <v>17710</v>
      </c>
      <c r="J20" s="76">
        <v>17710</v>
      </c>
      <c r="K20" s="76">
        <v>17710</v>
      </c>
      <c r="L20" s="76">
        <v>17710</v>
      </c>
      <c r="M20" s="76">
        <v>17710</v>
      </c>
      <c r="N20" s="76">
        <v>17710</v>
      </c>
      <c r="O20" s="70"/>
      <c r="P20" s="70"/>
    </row>
    <row r="21" spans="1:16" s="2" customFormat="1" ht="32.4" x14ac:dyDescent="0.3">
      <c r="A21" s="44" t="s">
        <v>15</v>
      </c>
      <c r="B21" s="45" t="s">
        <v>7</v>
      </c>
      <c r="C21" s="96">
        <f>'8,41'!C23*12</f>
        <v>73682.399999999994</v>
      </c>
      <c r="D21" s="76">
        <v>1940</v>
      </c>
      <c r="E21" s="76">
        <v>5890</v>
      </c>
      <c r="F21" s="76">
        <v>3818.1</v>
      </c>
      <c r="G21" s="76">
        <v>10313.549999999999</v>
      </c>
      <c r="H21" s="76">
        <v>4125.1000000000004</v>
      </c>
      <c r="I21" s="76">
        <v>4298.7</v>
      </c>
      <c r="J21" s="76">
        <v>6485.5</v>
      </c>
      <c r="K21" s="76">
        <v>6965.7</v>
      </c>
      <c r="L21" s="76">
        <v>5898.7</v>
      </c>
      <c r="M21" s="76">
        <v>7840.7</v>
      </c>
      <c r="N21" s="76">
        <v>6240.7</v>
      </c>
      <c r="O21" s="70"/>
      <c r="P21" s="70"/>
    </row>
    <row r="22" spans="1:16" s="2" customFormat="1" ht="48.6" customHeight="1" x14ac:dyDescent="0.3">
      <c r="A22" s="94">
        <v>2</v>
      </c>
      <c r="B22" s="95" t="s">
        <v>26</v>
      </c>
      <c r="C22" s="96">
        <f>'8,41'!C24*12</f>
        <v>542400</v>
      </c>
      <c r="D22" s="81">
        <f>SUM(D23:D28)</f>
        <v>20144.2</v>
      </c>
      <c r="E22" s="81">
        <f>SUM(E23:E28)</f>
        <v>37167</v>
      </c>
      <c r="F22" s="81">
        <f>SUM(F23:F28)</f>
        <v>41581.199999999997</v>
      </c>
      <c r="G22" s="81">
        <f t="shared" ref="G22:N22" si="5">SUM(G23:G28)</f>
        <v>45008.4</v>
      </c>
      <c r="H22" s="81">
        <f t="shared" si="5"/>
        <v>34178.400000000001</v>
      </c>
      <c r="I22" s="81">
        <f t="shared" si="5"/>
        <v>39447</v>
      </c>
      <c r="J22" s="81">
        <f t="shared" si="5"/>
        <v>38892.6</v>
      </c>
      <c r="K22" s="81">
        <f t="shared" si="5"/>
        <v>40587</v>
      </c>
      <c r="L22" s="81">
        <f t="shared" si="5"/>
        <v>39892.6</v>
      </c>
      <c r="M22" s="81">
        <f t="shared" si="5"/>
        <v>41302.6</v>
      </c>
      <c r="N22" s="81">
        <f t="shared" si="5"/>
        <v>44685.599999999999</v>
      </c>
      <c r="O22" s="70"/>
      <c r="P22" s="70"/>
    </row>
    <row r="23" spans="1:16" s="2" customFormat="1" ht="46.5" customHeight="1" x14ac:dyDescent="0.3">
      <c r="A23" s="44" t="s">
        <v>9</v>
      </c>
      <c r="B23" s="45" t="s">
        <v>39</v>
      </c>
      <c r="C23" s="96">
        <f>'8,41'!C25*12</f>
        <v>204600</v>
      </c>
      <c r="D23" s="76">
        <v>13630</v>
      </c>
      <c r="E23" s="76">
        <v>13630</v>
      </c>
      <c r="F23" s="76">
        <v>15910</v>
      </c>
      <c r="G23" s="76">
        <v>15910</v>
      </c>
      <c r="H23" s="76">
        <v>16480</v>
      </c>
      <c r="I23" s="76">
        <v>15910</v>
      </c>
      <c r="J23" s="76">
        <v>15910</v>
      </c>
      <c r="K23" s="76">
        <v>17050</v>
      </c>
      <c r="L23" s="76">
        <v>15910</v>
      </c>
      <c r="M23" s="76">
        <v>19320</v>
      </c>
      <c r="N23" s="76">
        <v>15910</v>
      </c>
      <c r="O23" s="70"/>
      <c r="P23" s="70"/>
    </row>
    <row r="24" spans="1:16" s="2" customFormat="1" ht="55.5" customHeight="1" x14ac:dyDescent="0.3">
      <c r="A24" s="44" t="s">
        <v>19</v>
      </c>
      <c r="B24" s="45" t="s">
        <v>40</v>
      </c>
      <c r="C24" s="96">
        <f>'8,41'!C26*12</f>
        <v>87000</v>
      </c>
      <c r="D24" s="76">
        <v>6514.2</v>
      </c>
      <c r="E24" s="76">
        <v>6237</v>
      </c>
      <c r="F24" s="76">
        <v>5821.2</v>
      </c>
      <c r="G24" s="76">
        <v>6098.4</v>
      </c>
      <c r="H24" s="76">
        <v>6098.4</v>
      </c>
      <c r="I24" s="76">
        <v>6237</v>
      </c>
      <c r="J24" s="76">
        <v>5682.6</v>
      </c>
      <c r="K24" s="76">
        <v>6237</v>
      </c>
      <c r="L24" s="76">
        <v>6682.6</v>
      </c>
      <c r="M24" s="76">
        <v>4682.6000000000004</v>
      </c>
      <c r="N24" s="76">
        <v>6375.6</v>
      </c>
      <c r="O24" s="70"/>
      <c r="P24" s="70"/>
    </row>
    <row r="25" spans="1:16" s="2" customFormat="1" ht="32.4" x14ac:dyDescent="0.3">
      <c r="A25" s="44" t="s">
        <v>41</v>
      </c>
      <c r="B25" s="45" t="s">
        <v>14</v>
      </c>
      <c r="C25" s="96">
        <f>'8,41'!C27*12</f>
        <v>54000</v>
      </c>
      <c r="D25" s="76"/>
      <c r="E25" s="76">
        <v>3600</v>
      </c>
      <c r="F25" s="76">
        <v>3600</v>
      </c>
      <c r="G25" s="76">
        <v>3600</v>
      </c>
      <c r="H25" s="76">
        <v>3600</v>
      </c>
      <c r="I25" s="76">
        <v>3600</v>
      </c>
      <c r="J25" s="76">
        <v>3600</v>
      </c>
      <c r="K25" s="76">
        <v>3600</v>
      </c>
      <c r="L25" s="76">
        <v>3600</v>
      </c>
      <c r="M25" s="76">
        <v>3600</v>
      </c>
      <c r="N25" s="76">
        <v>3600</v>
      </c>
      <c r="O25" s="70"/>
      <c r="P25" s="70"/>
    </row>
    <row r="26" spans="1:16" s="2" customFormat="1" ht="107.25" customHeight="1" x14ac:dyDescent="0.3">
      <c r="A26" s="44" t="s">
        <v>42</v>
      </c>
      <c r="B26" s="45" t="s">
        <v>27</v>
      </c>
      <c r="C26" s="96">
        <f>'8,41'!C28*12</f>
        <v>120000</v>
      </c>
      <c r="D26" s="76"/>
      <c r="E26" s="76">
        <v>8000</v>
      </c>
      <c r="F26" s="76">
        <v>8000</v>
      </c>
      <c r="G26" s="76">
        <v>8000</v>
      </c>
      <c r="H26" s="76">
        <v>8000</v>
      </c>
      <c r="I26" s="76">
        <v>8000</v>
      </c>
      <c r="J26" s="76">
        <v>8000</v>
      </c>
      <c r="K26" s="76">
        <v>8000</v>
      </c>
      <c r="L26" s="76">
        <v>8000</v>
      </c>
      <c r="M26" s="76">
        <v>8000</v>
      </c>
      <c r="N26" s="76">
        <v>8000</v>
      </c>
      <c r="O26" s="70"/>
      <c r="P26" s="70"/>
    </row>
    <row r="27" spans="1:16" s="2" customFormat="1" ht="43.5" customHeight="1" x14ac:dyDescent="0.3">
      <c r="A27" s="44" t="s">
        <v>43</v>
      </c>
      <c r="B27" s="45" t="s">
        <v>74</v>
      </c>
      <c r="C27" s="96">
        <f>'8,41'!C29*12</f>
        <v>8400</v>
      </c>
      <c r="D27" s="76"/>
      <c r="E27" s="76"/>
      <c r="F27" s="76">
        <v>2550</v>
      </c>
      <c r="G27" s="76"/>
      <c r="H27" s="76"/>
      <c r="I27" s="76"/>
      <c r="J27" s="76"/>
      <c r="K27" s="76"/>
      <c r="L27" s="76"/>
      <c r="M27" s="76"/>
      <c r="N27" s="76">
        <v>5100</v>
      </c>
      <c r="O27" s="70"/>
      <c r="P27" s="70"/>
    </row>
    <row r="28" spans="1:16" s="2" customFormat="1" ht="42" customHeight="1" x14ac:dyDescent="0.3">
      <c r="A28" s="44" t="s">
        <v>73</v>
      </c>
      <c r="B28" s="45" t="s">
        <v>45</v>
      </c>
      <c r="C28" s="96">
        <f>'8,41'!C30*12</f>
        <v>68400</v>
      </c>
      <c r="D28" s="76"/>
      <c r="E28" s="76">
        <v>5700</v>
      </c>
      <c r="F28" s="76">
        <v>5700</v>
      </c>
      <c r="G28" s="76">
        <v>11400</v>
      </c>
      <c r="H28" s="76"/>
      <c r="I28" s="76">
        <v>5700</v>
      </c>
      <c r="J28" s="76">
        <v>5700</v>
      </c>
      <c r="K28" s="76">
        <v>5700</v>
      </c>
      <c r="L28" s="76">
        <v>5700</v>
      </c>
      <c r="M28" s="76">
        <v>5700</v>
      </c>
      <c r="N28" s="76">
        <v>5700</v>
      </c>
      <c r="O28" s="70"/>
      <c r="P28" s="70"/>
    </row>
    <row r="29" spans="1:16" s="2" customFormat="1" ht="33" customHeight="1" x14ac:dyDescent="0.3">
      <c r="A29" s="94">
        <v>3</v>
      </c>
      <c r="B29" s="95" t="s">
        <v>46</v>
      </c>
      <c r="C29" s="98">
        <f>'8,41'!C31*12</f>
        <v>165360</v>
      </c>
      <c r="D29" s="81">
        <f>SUM(D30:D35)</f>
        <v>4430.17</v>
      </c>
      <c r="E29" s="81">
        <f>SUM(E30:E35)</f>
        <v>18227.22</v>
      </c>
      <c r="F29" s="81">
        <f>SUM(F30:F35)</f>
        <v>3473.0299999999997</v>
      </c>
      <c r="G29" s="81">
        <f t="shared" ref="G29:N29" si="6">SUM(G30:G35)</f>
        <v>5927.06</v>
      </c>
      <c r="H29" s="81">
        <f t="shared" si="6"/>
        <v>19424.86</v>
      </c>
      <c r="I29" s="81">
        <f t="shared" si="6"/>
        <v>1292.6399999999999</v>
      </c>
      <c r="J29" s="81">
        <f t="shared" si="6"/>
        <v>7808.07</v>
      </c>
      <c r="K29" s="81">
        <f t="shared" si="6"/>
        <v>6817.28</v>
      </c>
      <c r="L29" s="81">
        <f t="shared" si="6"/>
        <v>7217.15</v>
      </c>
      <c r="M29" s="81">
        <f t="shared" si="6"/>
        <v>2773.62</v>
      </c>
      <c r="N29" s="81">
        <f t="shared" si="6"/>
        <v>32089.089999999997</v>
      </c>
      <c r="O29" s="70"/>
      <c r="P29" s="70"/>
    </row>
    <row r="30" spans="1:16" s="57" customFormat="1" ht="33" customHeight="1" x14ac:dyDescent="0.3">
      <c r="A30" s="53" t="s">
        <v>16</v>
      </c>
      <c r="B30" s="51" t="s">
        <v>47</v>
      </c>
      <c r="C30" s="96">
        <f>'8,41'!C32*12</f>
        <v>102000</v>
      </c>
      <c r="D30" s="77">
        <v>988.48</v>
      </c>
      <c r="E30" s="77">
        <v>10397.61</v>
      </c>
      <c r="F30" s="77">
        <v>1051.2</v>
      </c>
      <c r="G30" s="77"/>
      <c r="H30" s="77">
        <v>12171.6</v>
      </c>
      <c r="I30" s="77"/>
      <c r="J30" s="77"/>
      <c r="K30" s="77">
        <v>6167.28</v>
      </c>
      <c r="L30" s="77"/>
      <c r="M30" s="77"/>
      <c r="N30" s="77">
        <v>27558.32</v>
      </c>
      <c r="O30" s="72"/>
      <c r="P30" s="72"/>
    </row>
    <row r="31" spans="1:16" s="57" customFormat="1" ht="65.400000000000006" customHeight="1" x14ac:dyDescent="0.3">
      <c r="A31" s="53" t="s">
        <v>17</v>
      </c>
      <c r="B31" s="51" t="s">
        <v>48</v>
      </c>
      <c r="C31" s="96">
        <f>'8,41'!C33*12</f>
        <v>23760</v>
      </c>
      <c r="D31" s="77">
        <v>162.02000000000001</v>
      </c>
      <c r="E31" s="77">
        <v>109.61</v>
      </c>
      <c r="F31" s="77">
        <v>161.88999999999999</v>
      </c>
      <c r="G31" s="77">
        <v>342.26</v>
      </c>
      <c r="H31" s="77">
        <v>155.58000000000001</v>
      </c>
      <c r="I31" s="77">
        <v>642.64</v>
      </c>
      <c r="J31" s="77">
        <v>1450.7</v>
      </c>
      <c r="K31" s="77"/>
      <c r="L31" s="77">
        <v>5673.46</v>
      </c>
      <c r="M31" s="77">
        <v>467.8</v>
      </c>
      <c r="N31" s="77">
        <v>507.85</v>
      </c>
      <c r="O31" s="72"/>
      <c r="P31" s="72"/>
    </row>
    <row r="32" spans="1:16" s="2" customFormat="1" ht="178.2" x14ac:dyDescent="0.3">
      <c r="A32" s="44" t="s">
        <v>18</v>
      </c>
      <c r="B32" s="45" t="s">
        <v>44</v>
      </c>
      <c r="C32" s="96">
        <f>'8,41'!C34*12</f>
        <v>11400</v>
      </c>
      <c r="D32" s="76"/>
      <c r="E32" s="76">
        <v>5115</v>
      </c>
      <c r="F32" s="76"/>
      <c r="G32" s="76">
        <v>1800</v>
      </c>
      <c r="H32" s="76">
        <v>5701.64</v>
      </c>
      <c r="I32" s="76"/>
      <c r="J32" s="76"/>
      <c r="K32" s="76"/>
      <c r="L32" s="76"/>
      <c r="M32" s="76"/>
      <c r="N32" s="76"/>
      <c r="O32" s="70"/>
      <c r="P32" s="70"/>
    </row>
    <row r="33" spans="1:16" s="2" customFormat="1" ht="32.4" x14ac:dyDescent="0.3">
      <c r="A33" s="44" t="s">
        <v>36</v>
      </c>
      <c r="B33" s="45" t="s">
        <v>49</v>
      </c>
      <c r="C33" s="96">
        <f>'8,41'!C35*12</f>
        <v>9000</v>
      </c>
      <c r="D33" s="76">
        <v>650</v>
      </c>
      <c r="E33" s="76">
        <v>2605</v>
      </c>
      <c r="F33" s="76"/>
      <c r="G33" s="76"/>
      <c r="H33" s="76"/>
      <c r="I33" s="76">
        <v>650</v>
      </c>
      <c r="J33" s="76">
        <v>650</v>
      </c>
      <c r="K33" s="76">
        <v>650</v>
      </c>
      <c r="L33" s="76"/>
      <c r="M33" s="76">
        <v>650</v>
      </c>
      <c r="N33" s="76">
        <v>1860</v>
      </c>
      <c r="O33" s="70"/>
      <c r="P33" s="70"/>
    </row>
    <row r="34" spans="1:16" s="2" customFormat="1" ht="48.6" x14ac:dyDescent="0.3">
      <c r="A34" s="44" t="s">
        <v>35</v>
      </c>
      <c r="B34" s="45" t="s">
        <v>50</v>
      </c>
      <c r="C34" s="96">
        <f>'8,41'!C36*12</f>
        <v>4800</v>
      </c>
      <c r="D34" s="76">
        <v>186.87</v>
      </c>
      <c r="E34" s="76"/>
      <c r="F34" s="76">
        <v>360.58</v>
      </c>
      <c r="G34" s="76"/>
      <c r="H34" s="76"/>
      <c r="I34" s="76"/>
      <c r="J34" s="76">
        <v>513.47</v>
      </c>
      <c r="K34" s="76"/>
      <c r="L34" s="76"/>
      <c r="M34" s="76"/>
      <c r="N34" s="76"/>
      <c r="O34" s="70"/>
      <c r="P34" s="70"/>
    </row>
    <row r="35" spans="1:16" s="2" customFormat="1" ht="48.6" x14ac:dyDescent="0.3">
      <c r="A35" s="53" t="s">
        <v>51</v>
      </c>
      <c r="B35" s="51" t="s">
        <v>52</v>
      </c>
      <c r="C35" s="96">
        <f>'8,41'!C37*12</f>
        <v>14400</v>
      </c>
      <c r="D35" s="76">
        <v>2442.8000000000002</v>
      </c>
      <c r="E35" s="76"/>
      <c r="F35" s="76">
        <v>1899.36</v>
      </c>
      <c r="G35" s="76">
        <v>3784.8</v>
      </c>
      <c r="H35" s="76">
        <v>1396.04</v>
      </c>
      <c r="I35" s="76"/>
      <c r="J35" s="76">
        <v>5193.8999999999996</v>
      </c>
      <c r="K35" s="76"/>
      <c r="L35" s="76">
        <v>1543.69</v>
      </c>
      <c r="M35" s="76">
        <v>1655.82</v>
      </c>
      <c r="N35" s="76">
        <v>2162.92</v>
      </c>
      <c r="O35" s="70"/>
      <c r="P35" s="70"/>
    </row>
    <row r="36" spans="1:16" s="2" customFormat="1" ht="33" customHeight="1" x14ac:dyDescent="0.3">
      <c r="A36" s="94">
        <v>4</v>
      </c>
      <c r="B36" s="95" t="s">
        <v>53</v>
      </c>
      <c r="C36" s="96">
        <f>'8,41'!C38*12</f>
        <v>21360</v>
      </c>
      <c r="D36" s="81">
        <f>SUM(D37:D43)</f>
        <v>24670.799999999999</v>
      </c>
      <c r="E36" s="81">
        <f>SUM(E37:E43)</f>
        <v>24301.360000000001</v>
      </c>
      <c r="F36" s="81">
        <f>SUM(F37:F43)</f>
        <v>20776.16</v>
      </c>
      <c r="G36" s="81">
        <f t="shared" ref="G36:N36" si="7">SUM(G37:G43)</f>
        <v>25607.8</v>
      </c>
      <c r="H36" s="81">
        <f t="shared" si="7"/>
        <v>25726</v>
      </c>
      <c r="I36" s="81">
        <f t="shared" si="7"/>
        <v>32694.190000000002</v>
      </c>
      <c r="J36" s="81">
        <f t="shared" si="7"/>
        <v>27893.809999999998</v>
      </c>
      <c r="K36" s="81">
        <f t="shared" si="7"/>
        <v>31800.28</v>
      </c>
      <c r="L36" s="81">
        <f t="shared" si="7"/>
        <v>25069.279999999999</v>
      </c>
      <c r="M36" s="81">
        <f t="shared" si="7"/>
        <v>25108.78</v>
      </c>
      <c r="N36" s="81">
        <f t="shared" si="7"/>
        <v>18332.939999999999</v>
      </c>
      <c r="O36" s="70"/>
      <c r="P36" s="70"/>
    </row>
    <row r="37" spans="1:16" s="2" customFormat="1" ht="84" customHeight="1" x14ac:dyDescent="0.3">
      <c r="A37" s="53" t="s">
        <v>54</v>
      </c>
      <c r="B37" s="51" t="s">
        <v>56</v>
      </c>
      <c r="C37" s="96">
        <f>'8,41'!C39*12</f>
        <v>10560</v>
      </c>
      <c r="D37" s="76"/>
      <c r="E37" s="76">
        <v>1936.62</v>
      </c>
      <c r="F37" s="76">
        <v>1080</v>
      </c>
      <c r="G37" s="76">
        <v>541.5</v>
      </c>
      <c r="H37" s="76">
        <v>900</v>
      </c>
      <c r="I37" s="76"/>
      <c r="J37" s="76">
        <v>259.5</v>
      </c>
      <c r="K37" s="76">
        <v>342</v>
      </c>
      <c r="L37" s="76"/>
      <c r="M37" s="76">
        <v>259.5</v>
      </c>
      <c r="N37" s="76"/>
      <c r="O37" s="70"/>
      <c r="P37" s="70"/>
    </row>
    <row r="38" spans="1:16" s="2" customFormat="1" ht="33" customHeight="1" x14ac:dyDescent="0.3">
      <c r="A38" s="53" t="s">
        <v>55</v>
      </c>
      <c r="B38" s="51" t="s">
        <v>88</v>
      </c>
      <c r="C38" s="96">
        <f>'8,41'!C40*12</f>
        <v>2400</v>
      </c>
      <c r="D38" s="76">
        <v>114</v>
      </c>
      <c r="E38" s="76">
        <v>1435</v>
      </c>
      <c r="F38" s="76">
        <v>444.43</v>
      </c>
      <c r="G38" s="76"/>
      <c r="H38" s="76"/>
      <c r="I38" s="76"/>
      <c r="J38" s="76"/>
      <c r="K38" s="76"/>
      <c r="L38" s="76"/>
      <c r="M38" s="76"/>
      <c r="N38" s="76"/>
      <c r="O38" s="70"/>
      <c r="P38" s="70"/>
    </row>
    <row r="39" spans="1:16" s="2" customFormat="1" ht="33" customHeight="1" x14ac:dyDescent="0.3">
      <c r="A39" s="53" t="s">
        <v>58</v>
      </c>
      <c r="B39" s="51" t="s">
        <v>59</v>
      </c>
      <c r="C39" s="96">
        <f>'8,41'!C41*12</f>
        <v>3840</v>
      </c>
      <c r="D39" s="76">
        <v>206.8</v>
      </c>
      <c r="E39" s="76">
        <v>254.95</v>
      </c>
      <c r="F39" s="76">
        <v>231.73</v>
      </c>
      <c r="G39" s="76">
        <v>290.44</v>
      </c>
      <c r="H39" s="76">
        <v>231</v>
      </c>
      <c r="I39" s="76">
        <v>261.27999999999997</v>
      </c>
      <c r="J39" s="76">
        <v>274.31</v>
      </c>
      <c r="K39" s="76">
        <v>258.27999999999997</v>
      </c>
      <c r="L39" s="76">
        <v>249.28</v>
      </c>
      <c r="M39" s="76">
        <v>249.28</v>
      </c>
      <c r="N39" s="76">
        <v>332.94</v>
      </c>
      <c r="O39" s="70"/>
      <c r="P39" s="70"/>
    </row>
    <row r="40" spans="1:16" s="2" customFormat="1" ht="16.2" x14ac:dyDescent="0.3">
      <c r="A40" s="44" t="s">
        <v>60</v>
      </c>
      <c r="B40" s="45" t="s">
        <v>20</v>
      </c>
      <c r="C40" s="96">
        <f>'8,41'!C42*12</f>
        <v>960</v>
      </c>
      <c r="D40" s="76">
        <v>2200</v>
      </c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0"/>
      <c r="P40" s="70"/>
    </row>
    <row r="41" spans="1:16" s="2" customFormat="1" ht="30" customHeight="1" x14ac:dyDescent="0.3">
      <c r="A41" s="44" t="s">
        <v>61</v>
      </c>
      <c r="B41" s="45" t="s">
        <v>62</v>
      </c>
      <c r="C41" s="96">
        <f>'8,41'!C43*12</f>
        <v>3600</v>
      </c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0"/>
      <c r="P41" s="70"/>
    </row>
    <row r="42" spans="1:16" s="2" customFormat="1" ht="30" customHeight="1" x14ac:dyDescent="0.3">
      <c r="A42" s="44" t="s">
        <v>63</v>
      </c>
      <c r="B42" s="45" t="s">
        <v>67</v>
      </c>
      <c r="C42" s="96">
        <f>'8,41'!C44*12</f>
        <v>60312</v>
      </c>
      <c r="D42" s="76">
        <v>4150</v>
      </c>
      <c r="E42" s="76">
        <v>2674.79</v>
      </c>
      <c r="F42" s="76">
        <v>1020</v>
      </c>
      <c r="G42" s="76">
        <v>6775.86</v>
      </c>
      <c r="H42" s="76">
        <v>6595</v>
      </c>
      <c r="I42" s="76">
        <v>14432.91</v>
      </c>
      <c r="J42" s="76">
        <v>9360</v>
      </c>
      <c r="K42" s="76">
        <v>13200</v>
      </c>
      <c r="L42" s="76">
        <v>6820</v>
      </c>
      <c r="M42" s="76">
        <v>6600</v>
      </c>
      <c r="N42" s="76"/>
      <c r="O42" s="70"/>
      <c r="P42" s="70"/>
    </row>
    <row r="43" spans="1:16" s="2" customFormat="1" ht="30" customHeight="1" x14ac:dyDescent="0.3">
      <c r="A43" s="44" t="s">
        <v>64</v>
      </c>
      <c r="B43" s="45" t="s">
        <v>69</v>
      </c>
      <c r="C43" s="96">
        <f>'8,41'!C45*12</f>
        <v>216000</v>
      </c>
      <c r="D43" s="76">
        <v>18000</v>
      </c>
      <c r="E43" s="76">
        <v>18000</v>
      </c>
      <c r="F43" s="76">
        <v>18000</v>
      </c>
      <c r="G43" s="76">
        <v>18000</v>
      </c>
      <c r="H43" s="76">
        <v>18000</v>
      </c>
      <c r="I43" s="76">
        <v>18000</v>
      </c>
      <c r="J43" s="76">
        <v>18000</v>
      </c>
      <c r="K43" s="76">
        <v>18000</v>
      </c>
      <c r="L43" s="76">
        <v>18000</v>
      </c>
      <c r="M43" s="76">
        <v>18000</v>
      </c>
      <c r="N43" s="76">
        <v>18000</v>
      </c>
      <c r="O43" s="70"/>
      <c r="P43" s="70"/>
    </row>
    <row r="44" spans="1:16" s="2" customFormat="1" ht="28.5" customHeight="1" x14ac:dyDescent="0.3">
      <c r="A44" s="99" t="s">
        <v>65</v>
      </c>
      <c r="B44" s="24" t="s">
        <v>78</v>
      </c>
      <c r="C44" s="96">
        <f>'8,41'!C46*12</f>
        <v>239972.39999999997</v>
      </c>
      <c r="D44" s="81">
        <f>D45+D46+D47</f>
        <v>56596.7</v>
      </c>
      <c r="E44" s="81">
        <f>E45+E46+E48</f>
        <v>2590</v>
      </c>
      <c r="F44" s="81">
        <f>F45+F46+F47+F48+F49+F51+F52</f>
        <v>22575.89</v>
      </c>
      <c r="G44" s="81">
        <f>SUM(G45:G52)</f>
        <v>64695.009999999995</v>
      </c>
      <c r="H44" s="81">
        <f>SUM(H45:H52)</f>
        <v>61448</v>
      </c>
      <c r="I44" s="81">
        <f>SUM(I45:I52)</f>
        <v>94389.650000000009</v>
      </c>
      <c r="J44" s="81">
        <f>SUM(J45:J52)</f>
        <v>0</v>
      </c>
      <c r="K44" s="81">
        <f t="shared" ref="K44" si="8">SUM(K45:K52)</f>
        <v>2125</v>
      </c>
      <c r="L44" s="81">
        <f>SUM(L45:L52)+L53</f>
        <v>7058</v>
      </c>
      <c r="M44" s="81">
        <f>SUM(M45:M52)+M53</f>
        <v>7050</v>
      </c>
      <c r="N44" s="81">
        <f>SUM(N45:N52)+N53+N54+N55+N56+N57</f>
        <v>76569.83</v>
      </c>
      <c r="O44" s="70"/>
      <c r="P44" s="70"/>
    </row>
    <row r="45" spans="1:16" s="2" customFormat="1" ht="48" customHeight="1" x14ac:dyDescent="0.3">
      <c r="A45" s="100" t="s">
        <v>80</v>
      </c>
      <c r="B45" s="80" t="s">
        <v>81</v>
      </c>
      <c r="C45" s="98"/>
      <c r="D45" s="76">
        <v>53720</v>
      </c>
      <c r="E45" s="76">
        <v>1700</v>
      </c>
      <c r="F45" s="76">
        <v>8634.8799999999992</v>
      </c>
      <c r="G45" s="76"/>
      <c r="H45" s="76"/>
      <c r="I45" s="76"/>
      <c r="J45" s="76"/>
      <c r="K45" s="76"/>
      <c r="L45" s="76"/>
      <c r="M45" s="76"/>
      <c r="N45" s="76"/>
      <c r="O45" s="70"/>
      <c r="P45" s="70"/>
    </row>
    <row r="46" spans="1:16" s="2" customFormat="1" ht="84" customHeight="1" x14ac:dyDescent="0.3">
      <c r="A46" s="100" t="s">
        <v>82</v>
      </c>
      <c r="B46" s="80" t="s">
        <v>110</v>
      </c>
      <c r="C46" s="98"/>
      <c r="D46" s="76">
        <v>2876.7</v>
      </c>
      <c r="E46" s="76">
        <v>890</v>
      </c>
      <c r="F46" s="76">
        <v>982.61</v>
      </c>
      <c r="G46" s="76">
        <v>22000.01</v>
      </c>
      <c r="H46" s="76"/>
      <c r="I46" s="76"/>
      <c r="J46" s="76"/>
      <c r="K46" s="76"/>
      <c r="L46" s="76"/>
      <c r="M46" s="76"/>
      <c r="N46" s="76"/>
      <c r="O46" s="70"/>
      <c r="P46" s="70"/>
    </row>
    <row r="47" spans="1:16" s="2" customFormat="1" ht="48" customHeight="1" x14ac:dyDescent="0.3">
      <c r="A47" s="100" t="s">
        <v>83</v>
      </c>
      <c r="B47" s="80" t="s">
        <v>84</v>
      </c>
      <c r="C47" s="98"/>
      <c r="D47" s="76"/>
      <c r="E47" s="76">
        <v>11708</v>
      </c>
      <c r="F47" s="76">
        <v>650</v>
      </c>
      <c r="G47" s="76"/>
      <c r="H47" s="76"/>
      <c r="I47" s="76"/>
      <c r="J47" s="76"/>
      <c r="K47" s="76"/>
      <c r="L47" s="76"/>
      <c r="M47" s="76"/>
      <c r="N47" s="76"/>
      <c r="O47" s="70"/>
      <c r="P47" s="70"/>
    </row>
    <row r="48" spans="1:16" s="2" customFormat="1" ht="48" customHeight="1" x14ac:dyDescent="0.3">
      <c r="A48" s="100" t="s">
        <v>86</v>
      </c>
      <c r="B48" s="80" t="s">
        <v>87</v>
      </c>
      <c r="C48" s="98"/>
      <c r="D48" s="76"/>
      <c r="E48" s="76"/>
      <c r="F48" s="76">
        <v>12308.4</v>
      </c>
      <c r="G48" s="76"/>
      <c r="H48" s="76"/>
      <c r="I48" s="76"/>
      <c r="J48" s="76"/>
      <c r="K48" s="76"/>
      <c r="L48" s="76"/>
      <c r="M48" s="76"/>
      <c r="N48" s="76"/>
      <c r="O48" s="70"/>
      <c r="P48" s="70"/>
    </row>
    <row r="49" spans="1:16" s="2" customFormat="1" ht="57.75" customHeight="1" x14ac:dyDescent="0.3">
      <c r="A49" s="100" t="s">
        <v>93</v>
      </c>
      <c r="B49" s="80" t="s">
        <v>98</v>
      </c>
      <c r="C49" s="98"/>
      <c r="D49" s="76"/>
      <c r="E49" s="76"/>
      <c r="F49" s="76"/>
      <c r="G49" s="76">
        <v>5400</v>
      </c>
      <c r="H49" s="76"/>
      <c r="I49" s="76">
        <v>19388.8</v>
      </c>
      <c r="J49" s="76"/>
      <c r="K49" s="76"/>
      <c r="L49" s="76"/>
      <c r="M49" s="76"/>
      <c r="N49" s="76"/>
      <c r="O49" s="70"/>
      <c r="P49" s="70"/>
    </row>
    <row r="50" spans="1:16" s="2" customFormat="1" ht="57.75" customHeight="1" x14ac:dyDescent="0.3">
      <c r="A50" s="100" t="s">
        <v>94</v>
      </c>
      <c r="B50" s="80" t="s">
        <v>103</v>
      </c>
      <c r="C50" s="98"/>
      <c r="D50" s="76"/>
      <c r="E50" s="76"/>
      <c r="F50" s="76"/>
      <c r="G50" s="76"/>
      <c r="H50" s="76"/>
      <c r="I50" s="76"/>
      <c r="J50" s="76"/>
      <c r="K50" s="76">
        <v>2125</v>
      </c>
      <c r="L50" s="76"/>
      <c r="M50" s="76"/>
      <c r="N50" s="76"/>
      <c r="O50" s="70"/>
      <c r="P50" s="70"/>
    </row>
    <row r="51" spans="1:16" s="2" customFormat="1" ht="78" customHeight="1" x14ac:dyDescent="0.3">
      <c r="A51" s="100" t="s">
        <v>99</v>
      </c>
      <c r="B51" s="80" t="s">
        <v>95</v>
      </c>
      <c r="C51" s="98"/>
      <c r="D51" s="76"/>
      <c r="E51" s="76"/>
      <c r="F51" s="76"/>
      <c r="G51" s="76">
        <v>37295</v>
      </c>
      <c r="H51" s="76">
        <v>61448</v>
      </c>
      <c r="I51" s="76"/>
      <c r="J51" s="76"/>
      <c r="K51" s="76"/>
      <c r="L51" s="76"/>
      <c r="M51" s="76"/>
      <c r="N51" s="76"/>
      <c r="O51" s="70"/>
      <c r="P51" s="70"/>
    </row>
    <row r="52" spans="1:16" s="2" customFormat="1" ht="48" customHeight="1" x14ac:dyDescent="0.3">
      <c r="A52" s="100" t="s">
        <v>104</v>
      </c>
      <c r="B52" s="80" t="s">
        <v>100</v>
      </c>
      <c r="C52" s="98"/>
      <c r="D52" s="76"/>
      <c r="E52" s="76"/>
      <c r="F52" s="76"/>
      <c r="G52" s="76"/>
      <c r="H52" s="76"/>
      <c r="I52" s="76">
        <v>75000.850000000006</v>
      </c>
      <c r="J52" s="76"/>
      <c r="K52" s="76"/>
      <c r="L52" s="76"/>
      <c r="M52" s="76"/>
      <c r="N52" s="76"/>
      <c r="O52" s="70"/>
      <c r="P52" s="70"/>
    </row>
    <row r="53" spans="1:16" s="2" customFormat="1" ht="48" customHeight="1" x14ac:dyDescent="0.3">
      <c r="A53" s="100" t="s">
        <v>107</v>
      </c>
      <c r="B53" s="80" t="s">
        <v>108</v>
      </c>
      <c r="C53" s="98"/>
      <c r="D53" s="76"/>
      <c r="E53" s="76"/>
      <c r="F53" s="76"/>
      <c r="G53" s="76"/>
      <c r="H53" s="76"/>
      <c r="I53" s="76"/>
      <c r="J53" s="76"/>
      <c r="K53" s="76"/>
      <c r="L53" s="76">
        <v>7058</v>
      </c>
      <c r="M53" s="76">
        <v>7050</v>
      </c>
      <c r="N53" s="76"/>
      <c r="O53" s="70"/>
      <c r="P53" s="70"/>
    </row>
    <row r="54" spans="1:16" s="2" customFormat="1" ht="67.8" customHeight="1" x14ac:dyDescent="0.3">
      <c r="A54" s="100" t="s">
        <v>111</v>
      </c>
      <c r="B54" s="102" t="s">
        <v>112</v>
      </c>
      <c r="C54" s="98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>
        <v>1850</v>
      </c>
      <c r="O54" s="70"/>
      <c r="P54" s="70"/>
    </row>
    <row r="55" spans="1:16" s="2" customFormat="1" ht="67.8" customHeight="1" x14ac:dyDescent="0.3">
      <c r="A55" s="100" t="s">
        <v>113</v>
      </c>
      <c r="B55" s="102" t="s">
        <v>114</v>
      </c>
      <c r="C55" s="98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>
        <v>60910</v>
      </c>
      <c r="O55" s="70"/>
      <c r="P55" s="70"/>
    </row>
    <row r="56" spans="1:16" s="2" customFormat="1" ht="67.8" customHeight="1" x14ac:dyDescent="0.3">
      <c r="A56" s="100" t="s">
        <v>115</v>
      </c>
      <c r="B56" s="102" t="s">
        <v>116</v>
      </c>
      <c r="C56" s="98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>
        <v>8846.83</v>
      </c>
      <c r="O56" s="70"/>
      <c r="P56" s="70"/>
    </row>
    <row r="57" spans="1:16" s="2" customFormat="1" ht="67.8" customHeight="1" x14ac:dyDescent="0.3">
      <c r="A57" s="100" t="s">
        <v>117</v>
      </c>
      <c r="B57" s="102" t="s">
        <v>118</v>
      </c>
      <c r="C57" s="98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>
        <v>4963</v>
      </c>
      <c r="O57" s="70"/>
      <c r="P57" s="70"/>
    </row>
    <row r="58" spans="1:16" s="2" customFormat="1" ht="28.5" customHeight="1" x14ac:dyDescent="0.3">
      <c r="A58" s="99" t="s">
        <v>68</v>
      </c>
      <c r="B58" s="25" t="s">
        <v>32</v>
      </c>
      <c r="C58" s="96">
        <f>'8,41'!C47*12</f>
        <v>170178.52560000005</v>
      </c>
      <c r="D58" s="81">
        <f>D4*10/100</f>
        <v>12446.398999999999</v>
      </c>
      <c r="E58" s="81">
        <f t="shared" ref="E58:N58" si="9">E4*10/100</f>
        <v>11859.645</v>
      </c>
      <c r="F58" s="81">
        <f t="shared" si="9"/>
        <v>10771.6</v>
      </c>
      <c r="G58" s="81">
        <f t="shared" si="9"/>
        <v>11426.57</v>
      </c>
      <c r="H58" s="81">
        <f t="shared" si="9"/>
        <v>11297.874000000002</v>
      </c>
      <c r="I58" s="81">
        <f t="shared" si="9"/>
        <v>11404.928</v>
      </c>
      <c r="J58" s="81">
        <f t="shared" si="9"/>
        <v>12694.387999999999</v>
      </c>
      <c r="K58" s="81">
        <f t="shared" si="9"/>
        <v>10228.294</v>
      </c>
      <c r="L58" s="81">
        <f t="shared" si="9"/>
        <v>9984.7290000000012</v>
      </c>
      <c r="M58" s="81">
        <f t="shared" si="9"/>
        <v>12313.975</v>
      </c>
      <c r="N58" s="81">
        <f t="shared" si="9"/>
        <v>11052.152</v>
      </c>
      <c r="O58" s="70"/>
      <c r="P58" s="70"/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8,41</vt:lpstr>
      <vt:lpstr>Виконання кошториса 2021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Сашко</dc:creator>
  <cp:lastModifiedBy>Svitlana Dybchuk</cp:lastModifiedBy>
  <cp:revision/>
  <cp:lastPrinted>2019-03-18T17:59:58Z</cp:lastPrinted>
  <dcterms:created xsi:type="dcterms:W3CDTF">2016-08-27T10:58:35Z</dcterms:created>
  <dcterms:modified xsi:type="dcterms:W3CDTF">2021-12-01T22:17:45Z</dcterms:modified>
</cp:coreProperties>
</file>